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codeName="ThisWorkbook"/>
  <mc:AlternateContent xmlns:mc="http://schemas.openxmlformats.org/markup-compatibility/2006">
    <mc:Choice Requires="x15">
      <x15ac:absPath xmlns:x15ac="http://schemas.microsoft.com/office/spreadsheetml/2010/11/ac" url="https://cedelft-my.sharepoint.com/personal/devries_ce_nl/Documents/Documenten/"/>
    </mc:Choice>
  </mc:AlternateContent>
  <xr:revisionPtr revIDLastSave="0" documentId="8_{6F1A6B69-E0A9-4E90-A505-436EE1C9590E}" xr6:coauthVersionLast="47" xr6:coauthVersionMax="47" xr10:uidLastSave="{00000000-0000-0000-0000-000000000000}"/>
  <bookViews>
    <workbookView xWindow="-13905" yWindow="-16470" windowWidth="29040" windowHeight="15720" tabRatio="857" activeTab="1" xr2:uid="{00000000-000D-0000-FFFF-FFFF00000000}"/>
  </bookViews>
  <sheets>
    <sheet name="Voorblad" sheetId="4" r:id="rId1"/>
    <sheet name="Berekeningen" sheetId="9" r:id="rId2"/>
    <sheet name="Tool" sheetId="16" r:id="rId3"/>
    <sheet name="Bronnen" sheetId="11" r:id="rId4"/>
  </sheets>
  <externalReferences>
    <externalReference r:id="rId5"/>
  </externalReferences>
  <definedNames>
    <definedName name="beschikbaarheid_windNL">[1]DropDowns!$AB$17</definedName>
    <definedName name="beschikbaarheid_zonES">[1]DropDowns!$AC$17</definedName>
    <definedName name="CAPEX_h2_leiding">'[1]Kenmerken technologien'!$D$62</definedName>
    <definedName name="Checks_en_controles">#REF!</definedName>
    <definedName name="dollar2euro">[1]Parameters!$P$5</definedName>
    <definedName name="draaiuren">[1]Parameters!$C$4</definedName>
    <definedName name="eff_autotank" localSheetId="2">'[1]Kenmerken technologien'!#REF!</definedName>
    <definedName name="eff_autotank">'[1]Kenmerken technologien'!#REF!</definedName>
    <definedName name="eff_brandstofcel">'[1]Kenmerken technologien'!$D$111</definedName>
    <definedName name="eff_chem">'[1]Kenmerken technologien'!$E$29</definedName>
    <definedName name="eff_comp">'[1]Kenmerken technologien'!$D$41</definedName>
    <definedName name="eff_compr_rs" localSheetId="2">'[1]Kenmerken technologien'!#REF!</definedName>
    <definedName name="eff_compr_rs">'[1]Kenmerken technologien'!#REF!</definedName>
    <definedName name="eff_crycompr_rs" localSheetId="2">'[1]Kenmerken technologien'!#REF!</definedName>
    <definedName name="eff_crycompr_rs">'[1]Kenmerken technologien'!#REF!</definedName>
    <definedName name="eff_elektromotor">'[1]Kenmerken technologien'!$E$111</definedName>
    <definedName name="eff_fc" localSheetId="2">'[1]Kenmerken technologien'!#REF!</definedName>
    <definedName name="eff_fc">'[1]Kenmerken technologien'!#REF!</definedName>
    <definedName name="eff_h2_compressie_700bar">'[1]Kenmerken technologien'!$E$41</definedName>
    <definedName name="eff_H2_opslag_700bar">'[1]Kenmerken technologien'!$D$100</definedName>
    <definedName name="eff_H2_opslag_liq">'[1]Kenmerken technologien'!$E$100</definedName>
    <definedName name="eff_H2_tankwagen_gas">'[1]Kenmerken technologien'!$D$76</definedName>
    <definedName name="eff_H2_tankwagen_liq">'[1]Kenmerken technologien'!$E$76</definedName>
    <definedName name="eff_liq_h2">'[1]Kenmerken technologien'!$D$52</definedName>
    <definedName name="eff_liq_LNG">'[1]Kenmerken technologien'!$E$52</definedName>
    <definedName name="eff_opsl_liqh2" localSheetId="2">'[1]Kenmerken technologien'!#REF!</definedName>
    <definedName name="eff_opsl_liqh2">'[1]Kenmerken technologien'!#REF!</definedName>
    <definedName name="eff_pem">'[1]Kenmerken technologien'!$D$14</definedName>
    <definedName name="eff_pem_LHV" localSheetId="2">'[1]Kenmerken technologien'!#REF!</definedName>
    <definedName name="eff_pem_LHV">'[1]Kenmerken technologien'!#REF!</definedName>
    <definedName name="eff_pipeline_gas">'[1]Kenmerken technologien'!$H$111</definedName>
    <definedName name="eprijsES">[1]Parameters!$C$12</definedName>
    <definedName name="eprijsNL">[1]Parameters!$C$11</definedName>
    <definedName name="H2loss_tankwagen_liq">'[1]Kenmerken technologien'!$E$77</definedName>
    <definedName name="HHV_ch4_kg">[1]Parameters!$S$45</definedName>
    <definedName name="HHV_ch4_m3">[1]Parameters!$P$45</definedName>
    <definedName name="HHV_h2_kg">[1]Parameters!$S$32</definedName>
    <definedName name="Hide_AF_FFR" localSheetId="2">#REF!</definedName>
    <definedName name="Hide_AF_FFR">#REF!</definedName>
    <definedName name="Hoeveel_tijd_kost_het_maken_van_een_model?">#REF!</definedName>
    <definedName name="input_el_H2optie1" localSheetId="2">#REF!</definedName>
    <definedName name="input_el_H2optie1">#REF!</definedName>
    <definedName name="IRR">'[1]Kenmerken technologien'!$C$5</definedName>
    <definedName name="IRR_gas">'[1]Kenmerken technologien'!$F$5</definedName>
    <definedName name="ktonpjNH3">'[1]2e NH3 ES'!$AM$14</definedName>
    <definedName name="kWh2MJ">[1]Parameters!$P$4</definedName>
    <definedName name="LHV_ch4_m3">[1]Parameters!$P$30</definedName>
    <definedName name="M_ch4">[1]Parameters!$P$43</definedName>
    <definedName name="M_co2">[1]Parameters!$P$41</definedName>
    <definedName name="M_h2">[1]Parameters!$P$40</definedName>
    <definedName name="M_h2o">[1]Parameters!$P$39</definedName>
    <definedName name="M_o2">[1]Parameters!$P$44</definedName>
    <definedName name="MainList" localSheetId="3">INDEX(#REF!,1):INDEX(#REF!,COUNTA(#REF!))</definedName>
    <definedName name="MainList" localSheetId="2">INDEX(#REF!,1):INDEX(#REF!,COUNTA(#REF!))</definedName>
    <definedName name="MainList">INDEX(#REF!,1):INDEX(#REF!,COUNTA(#REF!))</definedName>
    <definedName name="Nog_meer_tips">#REF!</definedName>
    <definedName name="OPEX_Chem">'[1]Kenmerken technologien'!$E$35</definedName>
    <definedName name="output_MWh_h2" localSheetId="2">[1]Parameters!#REF!</definedName>
    <definedName name="output_MWh_h2">[1]Parameters!#REF!</definedName>
    <definedName name="PM_Actie_bij_regel_6__dit_gemakkelijk_maken_met_het_CE_huisstijl_lint__werkwijze_toelichten_bij_CE_brede_instructie">#REF!</definedName>
    <definedName name="PM_Actie_bij_tip_2__dit_ombouwen_naar_CE_huisstijl_en_integreren_in_CE_huisstijl_lint__werkwijze_toelichten_bij_CE_brede_instructie">#REF!</definedName>
    <definedName name="PM_Toelichting_leeswijzer_bij_onderdelen_van_dit_tabblad" localSheetId="2">#REF!</definedName>
    <definedName name="PM_Toelichting_leeswijzer_bij_onderdelen_van_dit_tabblad">#REF!</definedName>
    <definedName name="PM_verwijderen_dubbelingen_tips_met_gouden_regels_en_tips" localSheetId="2">#REF!</definedName>
    <definedName name="PM_verwijderen_dubbelingen_tips_met_gouden_regels_en_tips">#REF!</definedName>
    <definedName name="prijs_el">[1]Parameters!$C$8</definedName>
    <definedName name="prijs_GvO_mean" localSheetId="2">[1]Parameters!#REF!</definedName>
    <definedName name="prijs_GvO_mean">[1]Parameters!#REF!</definedName>
    <definedName name="prijs_ontzilting_m3">'[1]Kenmerken technologien'!$D$127</definedName>
    <definedName name="prijs_water">[1]Parameters!$C$18</definedName>
    <definedName name="prijsCO2">[1]Parameters!$C$19</definedName>
    <definedName name="Radio_Choice" localSheetId="2">#REF!</definedName>
    <definedName name="Radio_Choice">#REF!</definedName>
    <definedName name="rho_ch4">[1]Parameters!$P$33</definedName>
    <definedName name="rho_co2">[1]Parameters!$P$38</definedName>
    <definedName name="rho_h2">[1]Parameters!$P$34</definedName>
    <definedName name="rho_h20_L">[1]Parameters!$S$36</definedName>
    <definedName name="rho_h20_m3">[1]Parameters!$P$36</definedName>
    <definedName name="RiskCollectDistributionSamples">2</definedName>
    <definedName name="RiskFixedSeed">1</definedName>
    <definedName name="RiskHasSettings">TRUE</definedName>
    <definedName name="RiskMinimizeOnStart">FALSE</definedName>
    <definedName name="RiskMonitorConvergence">FALSE</definedName>
    <definedName name="RiskNumIterations">500</definedName>
    <definedName name="RiskNumSimulations">1</definedName>
    <definedName name="RiskPauseOnError">FALSE</definedName>
    <definedName name="RiskRealTimeResults">FALSE</definedName>
    <definedName name="RiskResultsUpdateFreq">100</definedName>
    <definedName name="RiskRunAfterRecalcMacro">FALSE</definedName>
    <definedName name="RiskRunAfterSimMacro">FALSE</definedName>
    <definedName name="RiskRunBeforeRecalcMacro">FALSE</definedName>
    <definedName name="RiskRunBeforeSimMacro">FALSE</definedName>
    <definedName name="RiskSamplingType">3</definedName>
    <definedName name="RiskStandardRecalc">1</definedName>
    <definedName name="RiskStatFunctionsUpdateFreq">1</definedName>
    <definedName name="RiskUpdateDisplay">FALSE</definedName>
    <definedName name="RiskUpdateStatFunctions">TRUE</definedName>
    <definedName name="RiskUseDifferentSeedForEachSim">FALSE</definedName>
    <definedName name="RiskUseFixedSeed">FALSE</definedName>
    <definedName name="rngC_Scr_Hide" localSheetId="2">#REF!</definedName>
    <definedName name="rngC_Scr_Hide">#REF!</definedName>
    <definedName name="rngC_Scr_Shown" localSheetId="2">#REF!</definedName>
    <definedName name="rngC_Scr_Shown">#REF!</definedName>
    <definedName name="rngComm" localSheetId="2">#REF!</definedName>
    <definedName name="rngComm">#REF!</definedName>
    <definedName name="rngCommentScreenShown" localSheetId="2">#REF!</definedName>
    <definedName name="rngCommentScreenShown">#REF!</definedName>
    <definedName name="rngCommentsScreenHide" localSheetId="2">#REF!</definedName>
    <definedName name="rngCommentsScreenHide">#REF!</definedName>
    <definedName name="rngCommentsScreenOriginalText" localSheetId="2">#REF!</definedName>
    <definedName name="rngCommentsScreenOriginalText">#REF!</definedName>
    <definedName name="rngCommentsScreenOriginalTitle" localSheetId="2">#REF!</definedName>
    <definedName name="rngCommentsScreenOriginalTitle">#REF!</definedName>
    <definedName name="rngHelpScreenHide" localSheetId="2">#REF!</definedName>
    <definedName name="rngHelpScreenHide">#REF!</definedName>
    <definedName name="rngNew" localSheetId="2">#REF!</definedName>
    <definedName name="rngNew">#REF!</definedName>
    <definedName name="std_OPEX">'[1]Kenmerken technologien'!$C$7</definedName>
    <definedName name="STEG_draaiuren">[1]DropDowns!$AB$16</definedName>
    <definedName name="SubList" localSheetId="3">IF(OR(#REF!="Choose…",#REF!=""),"",INDEX(#REF!,1,MATCH(#REF!,#REF!,0)):INDEX(#REF!,COUNTA(INDEX(#REF!,,MATCH(#REF!,#REF!,0))),MATCH(#REF!,#REF!,0)))</definedName>
    <definedName name="SubList" localSheetId="2">IF(OR(#REF!="Choose…",#REF!=""),"",INDEX(#REF!,1,MATCH(#REF!,#REF!,0)):INDEX(#REF!,COUNTA(INDEX(#REF!,,MATCH(#REF!,#REF!,0))),MATCH(#REF!,#REF!,0)))</definedName>
    <definedName name="SubList">IF(OR(#REF!="Choose…",#REF!=""),"",INDEX(#REF!,1,MATCH(#REF!,#REF!,0)):INDEX(#REF!,COUNTA(INDEX(#REF!,,MATCH(#REF!,#REF!,0))),MATCH(#REF!,#REF!,0)))</definedName>
    <definedName name="Toelichting_format">#REF!</definedName>
    <definedName name="totale_energievraag_output" localSheetId="2">[1]Parameters!#REF!</definedName>
    <definedName name="totale_energievraag_output">[1]Parameters!#REF!</definedName>
    <definedName name="Twee_modelstrategiën">#REF!</definedName>
    <definedName name="verl_h2leiding">'[1]Kenmerken technologien'!$D$61</definedName>
    <definedName name="verl_h2schip">'[1]Kenmerken technologien'!$D$69</definedName>
    <definedName name="verl_LNGschip">'[1]Kenmerken technologien'!$F$69</definedName>
    <definedName name="verl_var_transformatie_HVAC">'[1]Kenmerken technologien'!$D$85</definedName>
    <definedName name="verl_var_transformatie_HVDC">'[1]Kenmerken technologien'!$D$93</definedName>
    <definedName name="verl_vast_transformatie_HVAC">'[1]Kenmerken technologien'!$D$84</definedName>
    <definedName name="verl_vast_transformatie_HVDC">'[1]Kenmerken technologien'!$D$92</definedName>
    <definedName name="vol_water_h2optie1">'[1]H2-keten - Elektrolyse'!$C$7</definedName>
    <definedName name="wb">'[1]Kenmerken technologien'!$C$9</definedName>
    <definedName name="Zeven_gouden_regels">#REF!</definedName>
    <definedName name="Zeven_gouden_tip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1" i="9" l="1"/>
  <c r="C24" i="9"/>
  <c r="C25" i="9"/>
  <c r="E25" i="9"/>
  <c r="F25" i="9"/>
  <c r="C26" i="9"/>
  <c r="E26" i="9"/>
  <c r="F26" i="9"/>
  <c r="C27" i="9"/>
  <c r="E27" i="9"/>
  <c r="F27" i="9"/>
  <c r="C28" i="9"/>
  <c r="E28" i="9"/>
  <c r="F28" i="9"/>
  <c r="E24" i="9"/>
  <c r="F24" i="9"/>
  <c r="I24" i="9"/>
  <c r="D24" i="9" s="1"/>
  <c r="I27" i="9" l="1"/>
  <c r="D27" i="9" s="1"/>
  <c r="I28" i="9"/>
  <c r="D28" i="9" s="1"/>
  <c r="C20" i="9" l="1"/>
  <c r="E10" i="9"/>
  <c r="E12" i="9" l="1"/>
  <c r="C32" i="9" s="1"/>
  <c r="E13" i="9"/>
  <c r="E14" i="9"/>
  <c r="E15" i="9"/>
  <c r="E16" i="9"/>
  <c r="C16" i="4" l="1"/>
  <c r="D42" i="9"/>
  <c r="D41" i="9"/>
  <c r="C42" i="9"/>
  <c r="E32" i="16"/>
  <c r="E33" i="9"/>
  <c r="F33" i="9"/>
  <c r="C36" i="9"/>
  <c r="C34" i="9"/>
  <c r="D34" i="9" s="1"/>
  <c r="I25" i="9"/>
  <c r="D25" i="9" s="1"/>
  <c r="I26" i="9"/>
  <c r="D26" i="9" s="1"/>
  <c r="E43" i="9"/>
  <c r="E44" i="9"/>
  <c r="E45" i="9"/>
  <c r="E46" i="9"/>
  <c r="D36" i="9" l="1"/>
  <c r="F32" i="9"/>
  <c r="E32" i="9"/>
  <c r="F36" i="9"/>
  <c r="E36" i="9"/>
  <c r="F35" i="9"/>
  <c r="E35" i="9"/>
  <c r="D32" i="9"/>
  <c r="C35" i="9"/>
  <c r="D35" i="9" s="1"/>
  <c r="F34" i="9"/>
  <c r="E34" i="9"/>
  <c r="C33" i="9"/>
  <c r="D33" i="9" s="1"/>
  <c r="E42" i="9" l="1"/>
  <c r="D37" i="16"/>
  <c r="C3" i="9" l="1"/>
  <c r="C2" i="16"/>
  <c r="C41" i="9"/>
  <c r="E41" i="9" s="1"/>
  <c r="D38" i="16" l="1"/>
  <c r="D39" i="16"/>
  <c r="D40" i="16"/>
  <c r="D41" i="16"/>
  <c r="B38" i="16"/>
  <c r="B39" i="16"/>
  <c r="B40" i="16"/>
  <c r="B41" i="16"/>
  <c r="D20" i="16"/>
  <c r="F42" i="9" l="1"/>
  <c r="G42" i="9" s="1"/>
  <c r="F41" i="9"/>
  <c r="G41" i="9" s="1"/>
  <c r="F46" i="9"/>
  <c r="G46" i="9" s="1"/>
  <c r="E41" i="16" s="1"/>
  <c r="F45" i="9"/>
  <c r="F44" i="9"/>
  <c r="G44" i="9" s="1"/>
  <c r="E39" i="16" s="1"/>
  <c r="F43" i="9"/>
  <c r="G43" i="9" s="1"/>
  <c r="E38" i="16" s="1"/>
  <c r="E37" i="16" l="1"/>
  <c r="G45" i="9"/>
  <c r="E40" i="16" s="1"/>
  <c r="G40" i="16" s="1"/>
  <c r="G38" i="16"/>
  <c r="G41" i="16"/>
  <c r="G39" i="16"/>
  <c r="G48" i="9" l="1"/>
  <c r="F31" i="16"/>
  <c r="F32" i="16" s="1"/>
  <c r="G37" i="16"/>
  <c r="C2" i="9"/>
  <c r="C18" i="4" l="1"/>
  <c r="D16" i="4" l="1"/>
</calcChain>
</file>

<file path=xl/sharedStrings.xml><?xml version="1.0" encoding="utf-8"?>
<sst xmlns="http://schemas.openxmlformats.org/spreadsheetml/2006/main" count="187" uniqueCount="104">
  <si>
    <t>Bronnen</t>
  </si>
  <si>
    <t>© CE Delft,</t>
  </si>
  <si>
    <t>Versie:</t>
  </si>
  <si>
    <t>Versie</t>
  </si>
  <si>
    <t>Datum</t>
  </si>
  <si>
    <t>Naam</t>
  </si>
  <si>
    <t>Opmerking</t>
  </si>
  <si>
    <t>Versiegeschiedenis</t>
  </si>
  <si>
    <t>&gt;</t>
  </si>
  <si>
    <t>Invoer</t>
  </si>
  <si>
    <t>Waarde</t>
  </si>
  <si>
    <t>Eenheid</t>
  </si>
  <si>
    <t>Berekeningen</t>
  </si>
  <si>
    <t>Resultaten</t>
  </si>
  <si>
    <t>Tussenresultaten</t>
  </si>
  <si>
    <t>Joukje de Vries</t>
  </si>
  <si>
    <t>PM2.5</t>
  </si>
  <si>
    <t>PM10</t>
  </si>
  <si>
    <t>NOx</t>
  </si>
  <si>
    <t>SO2</t>
  </si>
  <si>
    <t>NMVOC</t>
  </si>
  <si>
    <t>NH3</t>
  </si>
  <si>
    <t>€/kg</t>
  </si>
  <si>
    <t>Centraal</t>
  </si>
  <si>
    <t>Bespaarde emissies</t>
  </si>
  <si>
    <t>Fijnstof</t>
  </si>
  <si>
    <t>Stikstofoxiden</t>
  </si>
  <si>
    <t>Zwaveldioxide</t>
  </si>
  <si>
    <t>Vluchtige organische stoffen</t>
  </si>
  <si>
    <t>Ammoniak</t>
  </si>
  <si>
    <t>Stof</t>
  </si>
  <si>
    <t>Boven-, onder- of centrale waarde</t>
  </si>
  <si>
    <t>Maak een keuze</t>
  </si>
  <si>
    <t>Milieuprijs</t>
  </si>
  <si>
    <t>Hoogte</t>
  </si>
  <si>
    <t>Emissies</t>
  </si>
  <si>
    <t>Bespaarde gezondheidskosten</t>
  </si>
  <si>
    <t>JdV</t>
  </si>
  <si>
    <t>Concept tool</t>
  </si>
  <si>
    <t>Tool gezondheidsbaten</t>
  </si>
  <si>
    <t>Tool om de gezondheidsbaten die gepaard gaan met bespaarde emissies uit te rekenen</t>
  </si>
  <si>
    <t>Totale gezondheidsbaten</t>
  </si>
  <si>
    <t>Totaal</t>
  </si>
  <si>
    <t>kg/jaar</t>
  </si>
  <si>
    <t>Milieuprijzen (CE Delft, 2017)</t>
  </si>
  <si>
    <t>Gezondheidsbaten per jaar</t>
  </si>
  <si>
    <t>Aantal jaren</t>
  </si>
  <si>
    <t>Resultaat</t>
  </si>
  <si>
    <t>Gezondheidsbaten per stof</t>
  </si>
  <si>
    <t>Eigenschappen van het project</t>
  </si>
  <si>
    <t>Sander de Bruyn</t>
  </si>
  <si>
    <t>Vul de bespaarde emissies in per jaar</t>
  </si>
  <si>
    <t>2e conceptversie</t>
  </si>
  <si>
    <t>Huidige waarde totale gezondheidsbaten</t>
  </si>
  <si>
    <t>Toelichting</t>
  </si>
  <si>
    <t>a)</t>
  </si>
  <si>
    <t>b)</t>
  </si>
  <si>
    <t>c)</t>
  </si>
  <si>
    <t>d)</t>
  </si>
  <si>
    <t>Fijnstof (PM2.5)</t>
  </si>
  <si>
    <t>Fijnstof (PM10)</t>
  </si>
  <si>
    <t>Discontovoet:</t>
  </si>
  <si>
    <t>Hoeveel jaren is er sprake van verminderde emissies?</t>
  </si>
  <si>
    <t>€/jaar</t>
  </si>
  <si>
    <t>Definitieve versie</t>
  </si>
  <si>
    <t>Baten per jaar</t>
  </si>
  <si>
    <t>0-2 meter</t>
  </si>
  <si>
    <t>2-20 meter</t>
  </si>
  <si>
    <t>20-100 meter</t>
  </si>
  <si>
    <t>&gt;100 meter</t>
  </si>
  <si>
    <t>Differentiatie fijnstof</t>
  </si>
  <si>
    <t>CPI (2015=100)</t>
  </si>
  <si>
    <t>Aantal inwoners</t>
  </si>
  <si>
    <t>Uitstoothoogte</t>
  </si>
  <si>
    <r>
      <t xml:space="preserve">Op welke </t>
    </r>
    <r>
      <rPr>
        <i/>
        <sz val="10"/>
        <color rgb="FF000000"/>
        <rFont val="Trebuchet MS"/>
        <family val="2"/>
      </rPr>
      <t>hoogte</t>
    </r>
    <r>
      <rPr>
        <sz val="10"/>
        <color rgb="FF000000"/>
        <rFont val="Trebuchet MS"/>
        <family val="2"/>
      </rPr>
      <t xml:space="preserve"> worden de emissies uitgestoten?</t>
    </r>
  </si>
  <si>
    <t>Inwoners</t>
  </si>
  <si>
    <r>
      <t xml:space="preserve">Hoeveel inwoners heeft de </t>
    </r>
    <r>
      <rPr>
        <i/>
        <sz val="10"/>
        <color rgb="FF000000"/>
        <rFont val="Trebuchet MS"/>
        <family val="2"/>
      </rPr>
      <t>stad/plaats</t>
    </r>
    <r>
      <rPr>
        <sz val="10"/>
        <color rgb="FF000000"/>
        <rFont val="Trebuchet MS"/>
        <family val="2"/>
      </rPr>
      <t xml:space="preserve"> waar het project plaatsvindt?</t>
    </r>
  </si>
  <si>
    <t>Update: aanpassing differentiatie</t>
  </si>
  <si>
    <t>https://www.cbs.nl/nl-nl/cijfers/detail/83131NED</t>
  </si>
  <si>
    <t>CBS: Consumentenprijzen, prijsindex 2015=100</t>
  </si>
  <si>
    <t>Maak een keuze voor de volgende vier eigenschappen van het project. Voor toelichting zie de invulinstructie hiernaast.</t>
  </si>
  <si>
    <t>&lt;50.000</t>
  </si>
  <si>
    <t>150.000-300.000</t>
  </si>
  <si>
    <t>300.000-500.000</t>
  </si>
  <si>
    <t>&gt;500.000</t>
  </si>
  <si>
    <t>nvt</t>
  </si>
  <si>
    <t>50.000-150.000</t>
  </si>
  <si>
    <t>Wilt u besparingen rapporteren van PM10 of PM2.5?</t>
  </si>
  <si>
    <t>https://www.rijksoverheid.nl/documenten/kamerstukken/2020/11/10/rapport-werkgroep-discontovoet-2020</t>
  </si>
  <si>
    <t>Huidige waarde baten over levensduur</t>
  </si>
  <si>
    <t>CE Delft, 2020. Toelichting gebruik milieuprijzen in tool Schone Luchtakkoord</t>
  </si>
  <si>
    <t>Werkgroep discontovoet 2020. Rapport werkgroep discontovoet 2020: Versie 1.0</t>
  </si>
  <si>
    <t>Update: update CPI nieuwe jaar</t>
  </si>
  <si>
    <t>Gewenste prijspeil</t>
  </si>
  <si>
    <t>Prijs (€2021)</t>
  </si>
  <si>
    <t>Update: nieuwe milieuprijzen, aanpassing differentiatie, update CPI</t>
  </si>
  <si>
    <t>Definieve versie</t>
  </si>
  <si>
    <t>In €2021</t>
  </si>
  <si>
    <t>CE Delft, 2023. Handboek milieuprijzen.</t>
  </si>
  <si>
    <t>https://ce.nl/publicaties/handboek-milieuprijzen-2023/</t>
  </si>
  <si>
    <t>https://ce.nl/publicaties/toelichting-gebruik-milieuprijzen-in-tool-schone-luchtakkoord/</t>
  </si>
  <si>
    <t>Tool bevat geüpdatete milieuprijzen t.o.v. toelichtend rapport</t>
  </si>
  <si>
    <t>(voorlopig cijfer)</t>
  </si>
  <si>
    <t>Update: update CPI t/m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</si>
</sst>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 #,##0;[Red]&quot;€&quot;\ \-#,##0"/>
    <numFmt numFmtId="8" formatCode="&quot;€&quot;\ #,##0.00;[Red]&quot;€&quot;\ \-#,##0.00"/>
    <numFmt numFmtId="164" formatCode="&quot;€&quot;\ #,##0.00"/>
    <numFmt numFmtId="165" formatCode="&quot;€&quot;\ #,##0"/>
    <numFmt numFmtId="166" formatCode="0.0%"/>
    <numFmt numFmtId="167" formatCode="&quot;€&quot;\ #,##0.0"/>
  </numFmts>
  <fonts count="25" x14ac:knownFonts="1">
    <font>
      <sz val="10"/>
      <color theme="1"/>
      <name val="Trebuchet MS"/>
      <family val="2"/>
      <scheme val="minor"/>
    </font>
    <font>
      <sz val="10"/>
      <color theme="1"/>
      <name val="Trebuchet MS"/>
      <family val="2"/>
    </font>
    <font>
      <sz val="10"/>
      <color theme="1"/>
      <name val="Trebuchet MS"/>
      <family val="2"/>
    </font>
    <font>
      <sz val="11"/>
      <color theme="1"/>
      <name val="Trebuchet MS"/>
      <family val="2"/>
      <scheme val="minor"/>
    </font>
    <font>
      <b/>
      <sz val="10"/>
      <color theme="1"/>
      <name val="Trebuchet MS"/>
      <family val="2"/>
      <scheme val="minor"/>
    </font>
    <font>
      <sz val="10"/>
      <name val="Trebuchet MS"/>
      <family val="2"/>
      <scheme val="minor"/>
    </font>
    <font>
      <u/>
      <sz val="10"/>
      <color theme="10"/>
      <name val="Trebuchet MS"/>
      <family val="2"/>
      <scheme val="minor"/>
    </font>
    <font>
      <b/>
      <sz val="24"/>
      <color rgb="FF009EE0"/>
      <name val="Trebuchet MS"/>
      <family val="2"/>
    </font>
    <font>
      <b/>
      <i/>
      <u/>
      <sz val="11"/>
      <color rgb="FF000000"/>
      <name val="Trebuchet MS"/>
      <family val="2"/>
    </font>
    <font>
      <sz val="10"/>
      <name val="Trebuchet MS"/>
      <family val="2"/>
    </font>
    <font>
      <b/>
      <sz val="12"/>
      <name val="Trebuchet MS"/>
      <family val="2"/>
      <scheme val="minor"/>
    </font>
    <font>
      <sz val="11"/>
      <color theme="1"/>
      <name val="Trebuchet MS"/>
      <family val="2"/>
    </font>
    <font>
      <b/>
      <sz val="10"/>
      <color theme="1"/>
      <name val="Trebuchet MS"/>
      <family val="2"/>
    </font>
    <font>
      <sz val="10"/>
      <color theme="1"/>
      <name val="Trebuchet MS"/>
      <family val="2"/>
    </font>
    <font>
      <b/>
      <sz val="10"/>
      <color rgb="FF000000"/>
      <name val="Trebuchet MS"/>
      <family val="2"/>
    </font>
    <font>
      <sz val="10"/>
      <color rgb="FF000000"/>
      <name val="Trebuchet MS"/>
      <family val="2"/>
    </font>
    <font>
      <b/>
      <sz val="11"/>
      <color rgb="FF000000"/>
      <name val="Trebuchet MS"/>
      <family val="2"/>
    </font>
    <font>
      <i/>
      <sz val="10"/>
      <color rgb="FF000000"/>
      <name val="Trebuchet MS"/>
      <family val="2"/>
    </font>
    <font>
      <b/>
      <sz val="10"/>
      <name val="Trebuchet MS"/>
      <family val="2"/>
      <scheme val="minor"/>
    </font>
    <font>
      <i/>
      <sz val="10"/>
      <color theme="1"/>
      <name val="Trebuchet MS"/>
      <family val="2"/>
      <scheme val="minor"/>
    </font>
    <font>
      <b/>
      <i/>
      <sz val="10"/>
      <color rgb="FF000000"/>
      <name val="Trebuchet MS"/>
      <family val="2"/>
    </font>
    <font>
      <sz val="10"/>
      <color theme="1"/>
      <name val="Trebuchet MS"/>
      <family val="2"/>
      <scheme val="minor"/>
    </font>
    <font>
      <i/>
      <sz val="10"/>
      <color theme="7"/>
      <name val="Trebuchet MS"/>
      <family val="2"/>
    </font>
    <font>
      <i/>
      <sz val="9"/>
      <color theme="7"/>
      <name val="Trebuchet MS"/>
      <family val="2"/>
    </font>
    <font>
      <i/>
      <sz val="10"/>
      <name val="Trebuchet MS"/>
      <family val="2"/>
      <scheme val="minor"/>
    </font>
  </fonts>
  <fills count="7">
    <fill>
      <patternFill patternType="none"/>
    </fill>
    <fill>
      <patternFill patternType="gray125"/>
    </fill>
    <fill>
      <patternFill patternType="solid">
        <fgColor theme="0"/>
        <bgColor indexed="64"/>
      </patternFill>
    </fill>
    <fill>
      <patternFill patternType="solid">
        <fgColor rgb="FFE1F4FF"/>
        <bgColor indexed="64"/>
      </patternFill>
    </fill>
    <fill>
      <patternFill patternType="solid">
        <fgColor rgb="FFB9E4FF"/>
        <bgColor indexed="64"/>
      </patternFill>
    </fill>
    <fill>
      <patternFill patternType="solid">
        <fgColor theme="6" tint="0.79998168889431442"/>
        <bgColor indexed="64"/>
      </patternFill>
    </fill>
    <fill>
      <patternFill patternType="solid">
        <fgColor theme="0" tint="-0.14999847407452621"/>
        <bgColor indexed="64"/>
      </patternFill>
    </fill>
  </fills>
  <borders count="14">
    <border>
      <left/>
      <right/>
      <top/>
      <bottom/>
      <diagonal/>
    </border>
    <border>
      <left style="medium">
        <color rgb="FF009EE0"/>
      </left>
      <right/>
      <top style="medium">
        <color rgb="FF009EE0"/>
      </top>
      <bottom/>
      <diagonal/>
    </border>
    <border>
      <left style="medium">
        <color rgb="FF009EE0"/>
      </left>
      <right style="medium">
        <color rgb="FF009EE0"/>
      </right>
      <top style="medium">
        <color rgb="FF009EE0"/>
      </top>
      <bottom style="medium">
        <color rgb="FF009EE0"/>
      </bottom>
      <diagonal/>
    </border>
    <border>
      <left style="medium">
        <color rgb="FF009EE0"/>
      </left>
      <right style="medium">
        <color rgb="FF009EE0"/>
      </right>
      <top/>
      <bottom style="medium">
        <color rgb="FF009EE0"/>
      </bottom>
      <diagonal/>
    </border>
    <border>
      <left/>
      <right/>
      <top style="medium">
        <color rgb="FF009EE0"/>
      </top>
      <bottom/>
      <diagonal/>
    </border>
    <border>
      <left/>
      <right style="medium">
        <color rgb="FF009EE0"/>
      </right>
      <top style="medium">
        <color rgb="FF009EE0"/>
      </top>
      <bottom/>
      <diagonal/>
    </border>
    <border>
      <left style="medium">
        <color rgb="FF009EE0"/>
      </left>
      <right/>
      <top/>
      <bottom style="medium">
        <color rgb="FF009EE0"/>
      </bottom>
      <diagonal/>
    </border>
    <border>
      <left/>
      <right/>
      <top/>
      <bottom style="medium">
        <color rgb="FF009EE0"/>
      </bottom>
      <diagonal/>
    </border>
    <border>
      <left/>
      <right style="medium">
        <color rgb="FF009EE0"/>
      </right>
      <top/>
      <bottom style="medium">
        <color rgb="FF009EE0"/>
      </bottom>
      <diagonal/>
    </border>
    <border>
      <left style="medium">
        <color rgb="FF009EE0"/>
      </left>
      <right style="medium">
        <color rgb="FF009EE0"/>
      </right>
      <top style="medium">
        <color rgb="FF009EE0"/>
      </top>
      <bottom/>
      <diagonal/>
    </border>
    <border>
      <left style="medium">
        <color rgb="FF009EE0"/>
      </left>
      <right style="medium">
        <color rgb="FF009EE0"/>
      </right>
      <top/>
      <bottom/>
      <diagonal/>
    </border>
    <border>
      <left style="thin">
        <color rgb="FF009EE0"/>
      </left>
      <right style="thin">
        <color rgb="FF009EE0"/>
      </right>
      <top style="thin">
        <color rgb="FF009EE0"/>
      </top>
      <bottom style="thin">
        <color rgb="FF009EE0"/>
      </bottom>
      <diagonal/>
    </border>
    <border>
      <left style="medium">
        <color theme="4"/>
      </left>
      <right/>
      <top style="medium">
        <color theme="4"/>
      </top>
      <bottom style="medium">
        <color theme="4"/>
      </bottom>
      <diagonal/>
    </border>
    <border>
      <left/>
      <right style="medium">
        <color theme="4"/>
      </right>
      <top style="medium">
        <color theme="4"/>
      </top>
      <bottom style="medium">
        <color theme="4"/>
      </bottom>
      <diagonal/>
    </border>
  </borders>
  <cellStyleXfs count="4">
    <xf numFmtId="0" fontId="0" fillId="0" borderId="0"/>
    <xf numFmtId="0" fontId="6" fillId="0" borderId="0" applyNumberFormat="0" applyFill="0" applyBorder="0" applyAlignment="0" applyProtection="0"/>
    <xf numFmtId="0" fontId="3" fillId="0" borderId="0"/>
    <xf numFmtId="9" fontId="21" fillId="0" borderId="0" applyFont="0" applyFill="0" applyBorder="0" applyAlignment="0" applyProtection="0"/>
  </cellStyleXfs>
  <cellXfs count="87">
    <xf numFmtId="0" fontId="0" fillId="0" borderId="0" xfId="0"/>
    <xf numFmtId="0" fontId="0" fillId="2" borderId="0" xfId="0" applyFill="1"/>
    <xf numFmtId="0" fontId="4" fillId="2" borderId="0" xfId="0" applyFont="1" applyFill="1"/>
    <xf numFmtId="0" fontId="6" fillId="2" borderId="0" xfId="1" applyFill="1"/>
    <xf numFmtId="0" fontId="4" fillId="4" borderId="0" xfId="0" applyFont="1" applyFill="1"/>
    <xf numFmtId="0" fontId="0" fillId="4" borderId="0" xfId="0" applyFill="1"/>
    <xf numFmtId="0" fontId="7" fillId="2" borderId="0" xfId="2" applyFont="1" applyFill="1" applyAlignment="1" applyProtection="1">
      <alignment horizontal="left"/>
      <protection locked="0"/>
    </xf>
    <xf numFmtId="0" fontId="9" fillId="2" borderId="0" xfId="2" applyFont="1" applyFill="1" applyProtection="1">
      <protection locked="0"/>
    </xf>
    <xf numFmtId="0" fontId="11" fillId="2" borderId="0" xfId="2" applyFont="1" applyFill="1" applyProtection="1">
      <protection locked="0"/>
    </xf>
    <xf numFmtId="0" fontId="11" fillId="0" borderId="0" xfId="2" applyFont="1" applyProtection="1">
      <protection locked="0"/>
    </xf>
    <xf numFmtId="0" fontId="12" fillId="4" borderId="10" xfId="2" applyFont="1" applyFill="1" applyBorder="1" applyProtection="1">
      <protection locked="0"/>
    </xf>
    <xf numFmtId="0" fontId="12" fillId="4" borderId="10" xfId="2" applyFont="1" applyFill="1" applyBorder="1" applyAlignment="1" applyProtection="1">
      <alignment horizontal="left"/>
      <protection locked="0"/>
    </xf>
    <xf numFmtId="0" fontId="12" fillId="4" borderId="1" xfId="2" applyFont="1" applyFill="1" applyBorder="1" applyProtection="1">
      <protection locked="0"/>
    </xf>
    <xf numFmtId="0" fontId="12" fillId="4" borderId="4" xfId="2" applyFont="1" applyFill="1" applyBorder="1" applyProtection="1">
      <protection locked="0"/>
    </xf>
    <xf numFmtId="0" fontId="12" fillId="4" borderId="5" xfId="2" applyFont="1" applyFill="1" applyBorder="1" applyProtection="1">
      <protection locked="0"/>
    </xf>
    <xf numFmtId="0" fontId="13" fillId="2" borderId="0" xfId="2" applyFont="1" applyFill="1"/>
    <xf numFmtId="0" fontId="13" fillId="2" borderId="0" xfId="2" applyFont="1" applyFill="1" applyAlignment="1" applyProtection="1">
      <alignment horizontal="left"/>
      <protection hidden="1"/>
    </xf>
    <xf numFmtId="17" fontId="13" fillId="2" borderId="0" xfId="2" quotePrefix="1" applyNumberFormat="1" applyFont="1" applyFill="1" applyAlignment="1" applyProtection="1">
      <alignment horizontal="left"/>
      <protection hidden="1"/>
    </xf>
    <xf numFmtId="0" fontId="13" fillId="2" borderId="0" xfId="2" applyFont="1" applyFill="1" applyAlignment="1" applyProtection="1">
      <alignment horizontal="center"/>
      <protection hidden="1"/>
    </xf>
    <xf numFmtId="0" fontId="13" fillId="2" borderId="0" xfId="2" applyFont="1" applyFill="1" applyProtection="1">
      <protection locked="0"/>
    </xf>
    <xf numFmtId="0" fontId="13" fillId="0" borderId="9" xfId="2" applyFont="1" applyBorder="1" applyAlignment="1" applyProtection="1">
      <alignment horizontal="center"/>
      <protection locked="0"/>
    </xf>
    <xf numFmtId="14" fontId="13" fillId="0" borderId="9" xfId="2" applyNumberFormat="1" applyFont="1" applyBorder="1" applyProtection="1">
      <protection locked="0"/>
    </xf>
    <xf numFmtId="0" fontId="13" fillId="0" borderId="10" xfId="2" applyFont="1" applyBorder="1" applyAlignment="1" applyProtection="1">
      <alignment horizontal="center"/>
      <protection locked="0"/>
    </xf>
    <xf numFmtId="14" fontId="13" fillId="0" borderId="10" xfId="2" applyNumberFormat="1" applyFont="1" applyBorder="1" applyProtection="1">
      <protection locked="0"/>
    </xf>
    <xf numFmtId="0" fontId="13" fillId="0" borderId="3" xfId="2" applyFont="1" applyBorder="1" applyAlignment="1" applyProtection="1">
      <alignment horizontal="center"/>
      <protection locked="0"/>
    </xf>
    <xf numFmtId="0" fontId="13" fillId="0" borderId="3" xfId="2" applyFont="1" applyBorder="1" applyProtection="1">
      <protection locked="0"/>
    </xf>
    <xf numFmtId="0" fontId="7" fillId="0" borderId="0" xfId="0" applyFont="1" applyAlignment="1">
      <alignment vertical="center"/>
    </xf>
    <xf numFmtId="0" fontId="15" fillId="0" borderId="0" xfId="0" applyFont="1" applyAlignment="1">
      <alignment vertical="center"/>
    </xf>
    <xf numFmtId="0" fontId="15" fillId="0" borderId="0" xfId="0" applyFont="1"/>
    <xf numFmtId="0" fontId="15" fillId="4" borderId="0" xfId="0" applyFont="1" applyFill="1"/>
    <xf numFmtId="0" fontId="14" fillId="0" borderId="0" xfId="0" applyFont="1"/>
    <xf numFmtId="0" fontId="17" fillId="0" borderId="0" xfId="0" applyFont="1"/>
    <xf numFmtId="0" fontId="16" fillId="4" borderId="0" xfId="0" applyFont="1" applyFill="1"/>
    <xf numFmtId="0" fontId="10" fillId="4" borderId="0" xfId="0" applyFont="1" applyFill="1"/>
    <xf numFmtId="0" fontId="13" fillId="2" borderId="0" xfId="2" applyFont="1" applyFill="1" applyAlignment="1" applyProtection="1">
      <alignment horizontal="left"/>
      <protection locked="0"/>
    </xf>
    <xf numFmtId="0" fontId="15" fillId="3" borderId="0" xfId="0" applyFont="1" applyFill="1"/>
    <xf numFmtId="0" fontId="14" fillId="3" borderId="0" xfId="0" applyFont="1" applyFill="1"/>
    <xf numFmtId="3" fontId="0" fillId="0" borderId="0" xfId="0" applyNumberFormat="1"/>
    <xf numFmtId="0" fontId="6" fillId="0" borderId="0" xfId="1"/>
    <xf numFmtId="3" fontId="5" fillId="6" borderId="11" xfId="0" applyNumberFormat="1" applyFont="1" applyFill="1" applyBorder="1"/>
    <xf numFmtId="4" fontId="5" fillId="6" borderId="11" xfId="0" applyNumberFormat="1" applyFont="1" applyFill="1" applyBorder="1"/>
    <xf numFmtId="0" fontId="19" fillId="0" borderId="0" xfId="0" applyFont="1"/>
    <xf numFmtId="3" fontId="15" fillId="0" borderId="0" xfId="0" applyNumberFormat="1" applyFont="1"/>
    <xf numFmtId="164" fontId="5" fillId="3" borderId="11" xfId="0" applyNumberFormat="1" applyFont="1" applyFill="1" applyBorder="1"/>
    <xf numFmtId="165" fontId="5" fillId="3" borderId="11" xfId="0" applyNumberFormat="1" applyFont="1" applyFill="1" applyBorder="1"/>
    <xf numFmtId="165" fontId="18" fillId="4" borderId="11" xfId="0" applyNumberFormat="1" applyFont="1" applyFill="1" applyBorder="1"/>
    <xf numFmtId="164" fontId="5" fillId="6" borderId="11" xfId="0" applyNumberFormat="1" applyFont="1" applyFill="1" applyBorder="1"/>
    <xf numFmtId="0" fontId="17" fillId="3" borderId="0" xfId="0" applyFont="1" applyFill="1"/>
    <xf numFmtId="0" fontId="19" fillId="3" borderId="0" xfId="0" applyFont="1" applyFill="1"/>
    <xf numFmtId="0" fontId="20" fillId="0" borderId="0" xfId="0" applyFont="1"/>
    <xf numFmtId="2" fontId="15" fillId="0" borderId="0" xfId="0" applyNumberFormat="1" applyFont="1"/>
    <xf numFmtId="164" fontId="15" fillId="0" borderId="0" xfId="0" applyNumberFormat="1" applyFont="1"/>
    <xf numFmtId="3" fontId="14" fillId="3" borderId="0" xfId="0" applyNumberFormat="1" applyFont="1" applyFill="1"/>
    <xf numFmtId="8" fontId="15" fillId="0" borderId="0" xfId="0" applyNumberFormat="1" applyFont="1"/>
    <xf numFmtId="1" fontId="15" fillId="0" borderId="0" xfId="0" applyNumberFormat="1" applyFont="1"/>
    <xf numFmtId="166" fontId="15" fillId="0" borderId="0" xfId="3" applyNumberFormat="1" applyFont="1"/>
    <xf numFmtId="0" fontId="15" fillId="0" borderId="0" xfId="0" applyFont="1" applyAlignment="1">
      <alignment horizontal="right"/>
    </xf>
    <xf numFmtId="10" fontId="5" fillId="6" borderId="11" xfId="3" applyNumberFormat="1" applyFont="1" applyFill="1" applyBorder="1"/>
    <xf numFmtId="165" fontId="15" fillId="0" borderId="0" xfId="0" applyNumberFormat="1" applyFont="1"/>
    <xf numFmtId="0" fontId="15" fillId="0" borderId="0" xfId="0" applyFont="1" applyAlignment="1">
      <alignment wrapText="1"/>
    </xf>
    <xf numFmtId="6" fontId="19" fillId="0" borderId="0" xfId="0" applyNumberFormat="1" applyFont="1"/>
    <xf numFmtId="0" fontId="4" fillId="0" borderId="0" xfId="0" applyFont="1"/>
    <xf numFmtId="0" fontId="22" fillId="0" borderId="0" xfId="0" applyFont="1"/>
    <xf numFmtId="0" fontId="23" fillId="0" borderId="0" xfId="0" applyFont="1"/>
    <xf numFmtId="4" fontId="24" fillId="6" borderId="11" xfId="0" applyNumberFormat="1" applyFont="1" applyFill="1" applyBorder="1" applyAlignment="1">
      <alignment horizontal="center"/>
    </xf>
    <xf numFmtId="0" fontId="17" fillId="0" borderId="0" xfId="0" applyFont="1" applyAlignment="1">
      <alignment horizontal="right"/>
    </xf>
    <xf numFmtId="0" fontId="5" fillId="5" borderId="11" xfId="0" applyFont="1" applyFill="1" applyBorder="1"/>
    <xf numFmtId="167" fontId="5" fillId="6" borderId="11" xfId="0" applyNumberFormat="1" applyFont="1" applyFill="1" applyBorder="1"/>
    <xf numFmtId="165" fontId="5" fillId="6" borderId="11" xfId="0" applyNumberFormat="1" applyFont="1" applyFill="1" applyBorder="1"/>
    <xf numFmtId="167" fontId="5" fillId="3" borderId="11" xfId="0" applyNumberFormat="1" applyFont="1" applyFill="1" applyBorder="1"/>
    <xf numFmtId="0" fontId="2" fillId="0" borderId="10" xfId="2" applyFont="1" applyBorder="1" applyAlignment="1" applyProtection="1">
      <alignment horizontal="center"/>
      <protection locked="0"/>
    </xf>
    <xf numFmtId="165" fontId="0" fillId="0" borderId="0" xfId="0" applyNumberFormat="1"/>
    <xf numFmtId="164" fontId="0" fillId="0" borderId="0" xfId="0" applyNumberFormat="1"/>
    <xf numFmtId="4" fontId="5" fillId="5" borderId="11" xfId="0" applyNumberFormat="1" applyFont="1" applyFill="1" applyBorder="1"/>
    <xf numFmtId="0" fontId="19" fillId="2" borderId="0" xfId="0" applyFont="1" applyFill="1"/>
    <xf numFmtId="0" fontId="13" fillId="0" borderId="10" xfId="2" applyFont="1" applyBorder="1" applyAlignment="1" applyProtection="1">
      <alignment horizontal="left"/>
      <protection locked="0"/>
    </xf>
    <xf numFmtId="0" fontId="13" fillId="0" borderId="6" xfId="2" applyFont="1" applyBorder="1" applyAlignment="1" applyProtection="1">
      <alignment horizontal="left"/>
      <protection locked="0"/>
    </xf>
    <xf numFmtId="0" fontId="13" fillId="0" borderId="7" xfId="2" applyFont="1" applyBorder="1" applyAlignment="1" applyProtection="1">
      <alignment horizontal="left"/>
      <protection locked="0"/>
    </xf>
    <xf numFmtId="0" fontId="13" fillId="0" borderId="8" xfId="2" applyFont="1" applyBorder="1" applyAlignment="1" applyProtection="1">
      <alignment horizontal="left"/>
      <protection locked="0"/>
    </xf>
    <xf numFmtId="0" fontId="2" fillId="0" borderId="10" xfId="2" applyFont="1" applyBorder="1" applyAlignment="1" applyProtection="1">
      <alignment horizontal="left"/>
      <protection locked="0"/>
    </xf>
    <xf numFmtId="0" fontId="12" fillId="4" borderId="2" xfId="2" applyFont="1" applyFill="1" applyBorder="1" applyAlignment="1" applyProtection="1">
      <alignment horizontal="center"/>
      <protection locked="0"/>
    </xf>
    <xf numFmtId="0" fontId="8" fillId="2" borderId="0" xfId="2" applyFont="1" applyFill="1" applyAlignment="1" applyProtection="1">
      <alignment horizontal="left"/>
      <protection locked="0"/>
    </xf>
    <xf numFmtId="0" fontId="13" fillId="0" borderId="9" xfId="2" applyFont="1" applyBorder="1" applyAlignment="1" applyProtection="1">
      <alignment horizontal="left"/>
      <protection locked="0"/>
    </xf>
    <xf numFmtId="3" fontId="5" fillId="5" borderId="12" xfId="0" applyNumberFormat="1" applyFont="1" applyFill="1" applyBorder="1" applyAlignment="1">
      <alignment horizontal="left"/>
    </xf>
    <xf numFmtId="3" fontId="5" fillId="5" borderId="13" xfId="0" applyNumberFormat="1" applyFont="1" applyFill="1" applyBorder="1" applyAlignment="1">
      <alignment horizontal="left"/>
    </xf>
    <xf numFmtId="0" fontId="1" fillId="0" borderId="10" xfId="2" applyFont="1" applyBorder="1" applyAlignment="1" applyProtection="1">
      <alignment horizontal="center"/>
      <protection locked="0"/>
    </xf>
    <xf numFmtId="0" fontId="1" fillId="0" borderId="10" xfId="2" applyFont="1" applyBorder="1" applyAlignment="1" applyProtection="1">
      <alignment horizontal="left"/>
      <protection locked="0"/>
    </xf>
  </cellXfs>
  <cellStyles count="4">
    <cellStyle name="Hyperlink" xfId="1" builtinId="8"/>
    <cellStyle name="Procent" xfId="3" builtinId="5"/>
    <cellStyle name="Standaard" xfId="0" builtinId="0" customBuiltin="1"/>
    <cellStyle name="Standaard 2" xfId="2" xr:uid="{00000000-0005-0000-0000-000003000000}"/>
  </cellStyles>
  <dxfs count="0"/>
  <tableStyles count="0" defaultTableStyle="TableStyleMedium2" defaultPivotStyle="PivotStyleLight16"/>
  <colors>
    <mruColors>
      <color rgb="FFE1F4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hyperlink" Target="http://www.ce.nl" TargetMode="External"/></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hyperlink" Target="http://www.ce.nl" TargetMode="External"/></Relationships>
</file>

<file path=xl/drawings/_rels/drawing3.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hyperlink" Target="http://www.ce.nl" TargetMode="External"/></Relationships>
</file>

<file path=xl/drawings/_rels/drawing4.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hyperlink" Target="http://www.ce.nl" TargetMode="External"/></Relationships>
</file>

<file path=xl/drawings/drawing1.xml><?xml version="1.0" encoding="utf-8"?>
<xdr:wsDr xmlns:xdr="http://schemas.openxmlformats.org/drawingml/2006/spreadsheetDrawing" xmlns:a="http://schemas.openxmlformats.org/drawingml/2006/main">
  <xdr:twoCellAnchor editAs="oneCell">
    <xdr:from>
      <xdr:col>1</xdr:col>
      <xdr:colOff>28575</xdr:colOff>
      <xdr:row>1</xdr:row>
      <xdr:rowOff>171451</xdr:rowOff>
    </xdr:from>
    <xdr:to>
      <xdr:col>3</xdr:col>
      <xdr:colOff>19050</xdr:colOff>
      <xdr:row>4</xdr:row>
      <xdr:rowOff>7409</xdr:rowOff>
    </xdr:to>
    <xdr:pic>
      <xdr:nvPicPr>
        <xdr:cNvPr id="2" name="Afbeelding 1" title="CE Delft">
          <a:hlinkClick xmlns:r="http://schemas.openxmlformats.org/officeDocument/2006/relationships" r:id="rId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38175" y="361951"/>
          <a:ext cx="1371600" cy="4381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171450</xdr:colOff>
      <xdr:row>1</xdr:row>
      <xdr:rowOff>66675</xdr:rowOff>
    </xdr:from>
    <xdr:to>
      <xdr:col>1</xdr:col>
      <xdr:colOff>730250</xdr:colOff>
      <xdr:row>1</xdr:row>
      <xdr:rowOff>333959</xdr:rowOff>
    </xdr:to>
    <xdr:pic>
      <xdr:nvPicPr>
        <xdr:cNvPr id="7" name="Afbeelding 6" title="CE Delft">
          <a:hlinkClick xmlns:r="http://schemas.openxmlformats.org/officeDocument/2006/relationships" r:id="rId1"/>
          <a:extLst>
            <a:ext uri="{FF2B5EF4-FFF2-40B4-BE49-F238E27FC236}">
              <a16:creationId xmlns:a16="http://schemas.microsoft.com/office/drawing/2014/main" id="{00000000-0008-0000-0300-000007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71450" y="257175"/>
          <a:ext cx="781050" cy="26728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171450</xdr:colOff>
      <xdr:row>1</xdr:row>
      <xdr:rowOff>66675</xdr:rowOff>
    </xdr:from>
    <xdr:to>
      <xdr:col>1</xdr:col>
      <xdr:colOff>730250</xdr:colOff>
      <xdr:row>1</xdr:row>
      <xdr:rowOff>333959</xdr:rowOff>
    </xdr:to>
    <xdr:pic>
      <xdr:nvPicPr>
        <xdr:cNvPr id="5" name="Afbeelding 4" title="CE Delft">
          <a:hlinkClick xmlns:r="http://schemas.openxmlformats.org/officeDocument/2006/relationships" r:id="rId1"/>
          <a:extLst>
            <a:ext uri="{FF2B5EF4-FFF2-40B4-BE49-F238E27FC236}">
              <a16:creationId xmlns:a16="http://schemas.microsoft.com/office/drawing/2014/main" id="{00000000-0008-0000-02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71450" y="238125"/>
          <a:ext cx="749300" cy="267284"/>
        </a:xfrm>
        <a:prstGeom prst="rect">
          <a:avLst/>
        </a:prstGeom>
      </xdr:spPr>
    </xdr:pic>
    <xdr:clientData/>
  </xdr:twoCellAnchor>
  <xdr:twoCellAnchor>
    <xdr:from>
      <xdr:col>8</xdr:col>
      <xdr:colOff>488950</xdr:colOff>
      <xdr:row>4</xdr:row>
      <xdr:rowOff>101600</xdr:rowOff>
    </xdr:from>
    <xdr:to>
      <xdr:col>16</xdr:col>
      <xdr:colOff>6350</xdr:colOff>
      <xdr:row>41</xdr:row>
      <xdr:rowOff>107950</xdr:rowOff>
    </xdr:to>
    <xdr:sp macro="" textlink="">
      <xdr:nvSpPr>
        <xdr:cNvPr id="2" name="Tekstvak 1">
          <a:extLst>
            <a:ext uri="{FF2B5EF4-FFF2-40B4-BE49-F238E27FC236}">
              <a16:creationId xmlns:a16="http://schemas.microsoft.com/office/drawing/2014/main" id="{E965A1BD-17D9-408A-B53A-DAB9AA281235}"/>
            </a:ext>
          </a:extLst>
        </xdr:cNvPr>
        <xdr:cNvSpPr txBox="1"/>
      </xdr:nvSpPr>
      <xdr:spPr>
        <a:xfrm>
          <a:off x="7473950" y="984250"/>
          <a:ext cx="4616450" cy="6407150"/>
        </a:xfrm>
        <a:prstGeom prst="rect">
          <a:avLst/>
        </a:prstGeom>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r>
            <a:rPr lang="nl-NL" sz="1200" b="1"/>
            <a:t>Invulinstructie</a:t>
          </a:r>
          <a:r>
            <a:rPr lang="nl-NL" sz="1000" b="1" i="0" u="none" strike="noStrike">
              <a:solidFill>
                <a:schemeClr val="dk1"/>
              </a:solidFill>
              <a:effectLst/>
              <a:latin typeface="+mn-lt"/>
              <a:ea typeface="+mn-ea"/>
              <a:cs typeface="+mn-cs"/>
            </a:rPr>
            <a:t> </a:t>
          </a:r>
          <a:r>
            <a:rPr lang="nl-NL" sz="1000" b="1"/>
            <a:t> </a:t>
          </a:r>
        </a:p>
        <a:p>
          <a:endParaRPr lang="nl-NL" sz="1000"/>
        </a:p>
        <a:p>
          <a:r>
            <a:rPr lang="nl-NL" sz="1000" b="1"/>
            <a:t>1. Eigenschappen</a:t>
          </a:r>
          <a:r>
            <a:rPr lang="nl-NL" sz="1000" b="1" baseline="0"/>
            <a:t> van het project</a:t>
          </a:r>
        </a:p>
        <a:p>
          <a:r>
            <a:rPr lang="nl-NL" sz="1000"/>
            <a:t>De</a:t>
          </a:r>
          <a:r>
            <a:rPr lang="nl-NL" sz="1000" baseline="0"/>
            <a:t> volgende keuzes gaan om informatie over het project waarmee emissies worden bespaard.</a:t>
          </a:r>
          <a:endParaRPr lang="nl-NL" sz="1000"/>
        </a:p>
        <a:p>
          <a:endParaRPr lang="nl-NL" sz="1000"/>
        </a:p>
        <a:p>
          <a:r>
            <a:rPr lang="nl-NL" sz="1000" u="sng"/>
            <a:t>a) Besparingen voor PM10 of PM2.5.</a:t>
          </a:r>
        </a:p>
        <a:p>
          <a:r>
            <a:rPr lang="nl-NL" sz="1000"/>
            <a:t>U kunt kiezen of u de bespaarde</a:t>
          </a:r>
          <a:r>
            <a:rPr lang="nl-NL" sz="1000" baseline="0"/>
            <a:t> emissies PM2.5 of PM10 wilt invullen. Als u beide beschikbaar heeft, kiest u voor PM2.5.</a:t>
          </a:r>
        </a:p>
        <a:p>
          <a:endParaRPr lang="nl-NL" sz="1000" baseline="0"/>
        </a:p>
        <a:p>
          <a:r>
            <a:rPr lang="nl-NL" sz="1000" u="sng" baseline="0"/>
            <a:t>b) Emissiehoogte</a:t>
          </a:r>
        </a:p>
        <a:p>
          <a:r>
            <a:rPr lang="nl-NL" sz="1000" u="none" baseline="0"/>
            <a:t>Geef hier aan op welke hoogte de emissies worden uitgestoten. Het gaat hierbij bijvoorbeeld om de schoorsteenhoogte. Indien het gaat om meerdere schoorstenen neemt men een gemiddelde schoorsteenlengte.</a:t>
          </a:r>
        </a:p>
        <a:p>
          <a:endParaRPr lang="nl-NL" sz="1000" baseline="0"/>
        </a:p>
        <a:p>
          <a:r>
            <a:rPr lang="nl-NL" sz="1000" u="sng" baseline="0"/>
            <a:t>c) Aantal inwoners</a:t>
          </a:r>
        </a:p>
        <a:p>
          <a:r>
            <a:rPr lang="nl-NL" sz="1000" u="none" baseline="0"/>
            <a:t>Geef hier aan hoeveel inwoners de stad of plaats heeft waar het project plaats vindt. </a:t>
          </a:r>
          <a:r>
            <a:rPr lang="nl-NL" sz="1000" i="0" u="none" baseline="0">
              <a:solidFill>
                <a:schemeClr val="tx1"/>
              </a:solidFill>
            </a:rPr>
            <a:t>Het gaat hierbij nadrukkelijk om de bevolkingsomvang van de stad of het dorp, in tegenstelling tot de omvang van de administratieve gemeente of provincie.</a:t>
          </a:r>
        </a:p>
        <a:p>
          <a:endParaRPr lang="nl-NL" sz="1000" baseline="0"/>
        </a:p>
        <a:p>
          <a:r>
            <a:rPr lang="nl-NL" sz="1000" u="sng" baseline="0"/>
            <a:t>d) Termijn</a:t>
          </a:r>
        </a:p>
        <a:p>
          <a:r>
            <a:rPr lang="nl-NL" sz="1000" baseline="0"/>
            <a:t>Geef hier aan voor hoeveel jaren er sprake is van verminderde emissies. Bij meer dan 20 jaar gaan we uit van de gezondheidsbaten over de eerste 20 jaar van de levensduur.</a:t>
          </a:r>
        </a:p>
        <a:p>
          <a:endParaRPr lang="nl-NL" sz="1000" baseline="0"/>
        </a:p>
        <a:p>
          <a:r>
            <a:rPr lang="nl-NL" sz="1000" b="1" baseline="0"/>
            <a:t>2. Bespaarde emissies</a:t>
          </a:r>
        </a:p>
        <a:p>
          <a:r>
            <a:rPr lang="nl-NL" sz="1000" baseline="0"/>
            <a:t>Voor elk van de stoffen die hier aangegeven staat kunt u hier de bespaarde emissies invullen in </a:t>
          </a:r>
          <a:r>
            <a:rPr lang="nl-NL" sz="1000" i="1" baseline="0"/>
            <a:t>kilogram per jaar</a:t>
          </a:r>
          <a:r>
            <a:rPr lang="nl-NL" sz="1000" i="0" baseline="0"/>
            <a:t>. Weet u het niet, of is een stof niet van toepassing, vul dan een 0 in. </a:t>
          </a:r>
        </a:p>
        <a:p>
          <a:endParaRPr lang="nl-NL" sz="1000" i="0" baseline="0"/>
        </a:p>
        <a:p>
          <a:r>
            <a:rPr lang="nl-NL" sz="1000" b="1" i="0" baseline="0"/>
            <a:t>3. Totale gezondheidsbaten</a:t>
          </a:r>
        </a:p>
        <a:p>
          <a:r>
            <a:rPr lang="nl-NL" sz="1000" i="0" baseline="0"/>
            <a:t>Hier vindt u de berekende totale gezondheidsbaten van de door u ingevulde bespaarde emissies, zowel per jaar als voor de periode die u eerder heeft aangegeven.</a:t>
          </a:r>
        </a:p>
        <a:p>
          <a:endParaRPr lang="nl-NL" sz="1000" i="0" baseline="0"/>
        </a:p>
        <a:p>
          <a:r>
            <a:rPr lang="nl-NL" sz="1000" b="1" i="0" baseline="0"/>
            <a:t>4. Gezondheidsbaten per stof</a:t>
          </a:r>
        </a:p>
        <a:p>
          <a:r>
            <a:rPr lang="nl-NL" sz="1000" i="0" baseline="0"/>
            <a:t>Hier vindt u de berekende gezondheidsbaten per stof waarvoor u de bespaarde emissies heeft ingevuld.</a:t>
          </a:r>
        </a:p>
        <a:p>
          <a:endParaRPr lang="nl-NL" sz="1000" baseline="0"/>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57150</xdr:colOff>
      <xdr:row>0</xdr:row>
      <xdr:rowOff>133350</xdr:rowOff>
    </xdr:from>
    <xdr:to>
      <xdr:col>2</xdr:col>
      <xdr:colOff>228600</xdr:colOff>
      <xdr:row>2</xdr:row>
      <xdr:rowOff>19634</xdr:rowOff>
    </xdr:to>
    <xdr:pic>
      <xdr:nvPicPr>
        <xdr:cNvPr id="2" name="Afbeelding 1" title="CE Delft">
          <a:hlinkClick xmlns:r="http://schemas.openxmlformats.org/officeDocument/2006/relationships" r:id="rId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90500" y="133350"/>
          <a:ext cx="781050" cy="26728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ceproject.cedelft.eu/Users/matlab_user/Desktop/CE%20Delft%20-%20Model%20Gas%20als%20zonnebranstof%20v17%20FINAL.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oorblad"/>
      <sheetName val="Voor hoofdrapport"/>
      <sheetName val="VAR+RESULTATEN"/>
      <sheetName val="TABELLEN"/>
      <sheetName val="Kosten"/>
      <sheetName val="Kenmerken technologien"/>
      <sheetName val="Parameters"/>
      <sheetName val="Herkomst en opslag"/>
      <sheetName val="Energieconversie"/>
      <sheetName val="H2-keten - Elektrolyse"/>
      <sheetName val="SLNG-keten - Elektrolyse + Meth"/>
      <sheetName val="1a"/>
      <sheetName val="1a bio-SNG SC"/>
      <sheetName val="1b bio-SNG NL"/>
      <sheetName val="2e NH3 ES"/>
      <sheetName val="2e NH3 NL"/>
      <sheetName val="Massa en energie Fe"/>
      <sheetName val="Stuwmeer E-route"/>
      <sheetName val="Photolyse"/>
      <sheetName val="Gelijktijdigheid door het jaar "/>
      <sheetName val="DropDowns"/>
      <sheetName val="Annual CO2 emissions biogas DEC"/>
    </sheetNames>
    <sheetDataSet>
      <sheetData sheetId="0"/>
      <sheetData sheetId="1"/>
      <sheetData sheetId="2"/>
      <sheetData sheetId="3"/>
      <sheetData sheetId="4"/>
      <sheetData sheetId="5">
        <row r="5">
          <cell r="C5">
            <v>0.12</v>
          </cell>
          <cell r="F5">
            <v>0.05</v>
          </cell>
        </row>
        <row r="7">
          <cell r="C7">
            <v>0.02</v>
          </cell>
        </row>
        <row r="9">
          <cell r="C9">
            <v>0.18</v>
          </cell>
        </row>
        <row r="14">
          <cell r="D14">
            <v>0.82</v>
          </cell>
        </row>
        <row r="29">
          <cell r="E29">
            <v>0.6</v>
          </cell>
        </row>
        <row r="35">
          <cell r="E35">
            <v>0.1</v>
          </cell>
        </row>
        <row r="41">
          <cell r="D41">
            <v>0.94</v>
          </cell>
          <cell r="E41">
            <v>0.88</v>
          </cell>
        </row>
        <row r="52">
          <cell r="D52">
            <v>0.7</v>
          </cell>
          <cell r="E52">
            <v>0.9</v>
          </cell>
        </row>
        <row r="61">
          <cell r="D61">
            <v>0.03</v>
          </cell>
        </row>
        <row r="62">
          <cell r="D62">
            <v>4.0000000000000002E-4</v>
          </cell>
        </row>
        <row r="69">
          <cell r="D69">
            <v>2E-3</v>
          </cell>
          <cell r="F69">
            <v>2E-3</v>
          </cell>
        </row>
        <row r="76">
          <cell r="D76">
            <v>0.1</v>
          </cell>
          <cell r="E76">
            <v>1.2999999999999999E-2</v>
          </cell>
        </row>
        <row r="77">
          <cell r="E77">
            <v>2E-3</v>
          </cell>
        </row>
        <row r="84">
          <cell r="D84">
            <v>3.0000000000000001E-3</v>
          </cell>
        </row>
        <row r="85">
          <cell r="D85">
            <v>0.08</v>
          </cell>
        </row>
        <row r="92">
          <cell r="D92">
            <v>1.4999999999999999E-2</v>
          </cell>
        </row>
        <row r="93">
          <cell r="D93">
            <v>3.5000000000000003E-2</v>
          </cell>
        </row>
        <row r="100">
          <cell r="D100">
            <v>0.999</v>
          </cell>
          <cell r="E100">
            <v>0.995</v>
          </cell>
        </row>
        <row r="111">
          <cell r="D111">
            <v>0.5</v>
          </cell>
          <cell r="E111">
            <v>0.9</v>
          </cell>
          <cell r="H111">
            <v>0.9</v>
          </cell>
        </row>
        <row r="127">
          <cell r="D127">
            <v>3</v>
          </cell>
        </row>
      </sheetData>
      <sheetData sheetId="6">
        <row r="4">
          <cell r="C4">
            <v>7500</v>
          </cell>
          <cell r="P4">
            <v>3.6</v>
          </cell>
        </row>
        <row r="5">
          <cell r="P5">
            <v>0.79776625000000001</v>
          </cell>
        </row>
        <row r="8">
          <cell r="C8">
            <v>150</v>
          </cell>
        </row>
        <row r="11">
          <cell r="C11">
            <v>150</v>
          </cell>
        </row>
        <row r="12">
          <cell r="C12">
            <v>80</v>
          </cell>
        </row>
        <row r="18">
          <cell r="C18">
            <v>4</v>
          </cell>
        </row>
        <row r="19">
          <cell r="C19">
            <v>15</v>
          </cell>
        </row>
        <row r="30">
          <cell r="P30">
            <v>32.800000000000004</v>
          </cell>
        </row>
        <row r="32">
          <cell r="S32">
            <v>141.80000000000001</v>
          </cell>
        </row>
        <row r="33">
          <cell r="P33">
            <v>0.65600000000000003</v>
          </cell>
        </row>
        <row r="34">
          <cell r="P34">
            <v>8.9880000000000002E-2</v>
          </cell>
        </row>
        <row r="36">
          <cell r="P36">
            <v>999.97199999999998</v>
          </cell>
          <cell r="S36">
            <v>0.99997199999999997</v>
          </cell>
        </row>
        <row r="38">
          <cell r="P38">
            <v>1.9770000000000001</v>
          </cell>
        </row>
        <row r="39">
          <cell r="P39">
            <v>18.015280000000001</v>
          </cell>
        </row>
        <row r="40">
          <cell r="P40">
            <v>2.0158800000000001</v>
          </cell>
        </row>
        <row r="41">
          <cell r="P41">
            <v>44.009500000000003</v>
          </cell>
        </row>
        <row r="43">
          <cell r="P43">
            <v>16.042459999999998</v>
          </cell>
        </row>
        <row r="44">
          <cell r="P44">
            <v>31.998799999999999</v>
          </cell>
        </row>
        <row r="45">
          <cell r="P45">
            <v>35.17</v>
          </cell>
          <cell r="S45">
            <v>53.612804878048777</v>
          </cell>
        </row>
      </sheetData>
      <sheetData sheetId="7"/>
      <sheetData sheetId="8"/>
      <sheetData sheetId="9">
        <row r="7">
          <cell r="C7">
            <v>22688969.466453198</v>
          </cell>
        </row>
      </sheetData>
      <sheetData sheetId="10"/>
      <sheetData sheetId="11"/>
      <sheetData sheetId="12"/>
      <sheetData sheetId="13"/>
      <sheetData sheetId="14">
        <row r="14">
          <cell r="AM14">
            <v>625</v>
          </cell>
        </row>
      </sheetData>
      <sheetData sheetId="15"/>
      <sheetData sheetId="16"/>
      <sheetData sheetId="17"/>
      <sheetData sheetId="18"/>
      <sheetData sheetId="19"/>
      <sheetData sheetId="20">
        <row r="8">
          <cell r="AB8">
            <v>7500</v>
          </cell>
        </row>
        <row r="16">
          <cell r="AB16">
            <v>3250</v>
          </cell>
        </row>
        <row r="17">
          <cell r="AB17">
            <v>3942</v>
          </cell>
          <cell r="AC17">
            <v>2190</v>
          </cell>
        </row>
      </sheetData>
      <sheetData sheetId="21" refreshError="1"/>
    </sheetDataSet>
  </externalBook>
</externalLink>
</file>

<file path=xl/theme/theme1.xml><?xml version="1.0" encoding="utf-8"?>
<a:theme xmlns:a="http://schemas.openxmlformats.org/drawingml/2006/main" name="Thema CE Delft">
  <a:themeElements>
    <a:clrScheme name="Kleuren CE Delft">
      <a:dk1>
        <a:srgbClr val="000000"/>
      </a:dk1>
      <a:lt1>
        <a:srgbClr val="FFFFFF"/>
      </a:lt1>
      <a:dk2>
        <a:srgbClr val="000000"/>
      </a:dk2>
      <a:lt2>
        <a:srgbClr val="FFFFFF"/>
      </a:lt2>
      <a:accent1>
        <a:srgbClr val="009DD8"/>
      </a:accent1>
      <a:accent2>
        <a:srgbClr val="8DD3FF"/>
      </a:accent2>
      <a:accent3>
        <a:srgbClr val="FFDB00"/>
      </a:accent3>
      <a:accent4>
        <a:srgbClr val="009133"/>
      </a:accent4>
      <a:accent5>
        <a:srgbClr val="70C82F"/>
      </a:accent5>
      <a:accent6>
        <a:srgbClr val="344893"/>
      </a:accent6>
      <a:hlink>
        <a:srgbClr val="009DD8"/>
      </a:hlink>
      <a:folHlink>
        <a:srgbClr val="009DD8"/>
      </a:folHlink>
    </a:clrScheme>
    <a:fontScheme name="Lettertypen CE Delft">
      <a:majorFont>
        <a:latin typeface="Trebuchet MS"/>
        <a:ea typeface=""/>
        <a:cs typeface=""/>
      </a:majorFont>
      <a:minorFont>
        <a:latin typeface="Trebuchet MS"/>
        <a:ea typeface=""/>
        <a:cs typeface=""/>
      </a:minorFont>
    </a:fontScheme>
    <a:fmtScheme name="Kanto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custClrLst>
    <a:custClr name="Kleur 1">
      <a:srgbClr val="009DD8"/>
    </a:custClr>
    <a:custClr name="Kleur 2">
      <a:srgbClr val="8DD3FF"/>
    </a:custClr>
    <a:custClr name="Kleur 3">
      <a:srgbClr val="FFDB00"/>
    </a:custClr>
    <a:custClr name="Kleur 4">
      <a:srgbClr val="009133"/>
    </a:custClr>
    <a:custClr name="Kleur 5">
      <a:srgbClr val="70C82F"/>
    </a:custClr>
    <a:custClr name="Kleur 6">
      <a:srgbClr val="344893"/>
    </a:custClr>
    <a:custClr>
      <a:srgbClr val="FFFFFF"/>
    </a:custClr>
    <a:custClr>
      <a:srgbClr val="FFFFFF"/>
    </a:custClr>
    <a:custClr>
      <a:srgbClr val="FFFFFF"/>
    </a:custClr>
    <a:custClr>
      <a:srgbClr val="FFFFFF"/>
    </a:custClr>
    <a:custClr name="Rasterlijnen">
      <a:srgbClr val="D9D9D9"/>
    </a:custClr>
    <a:custClr name="Tekstvlakken">
      <a:srgbClr val="B9E4FF"/>
    </a:custClr>
    <a:custClr name="Pijlen">
      <a:srgbClr val="A6A6A6"/>
    </a:custClr>
    <a:custClr>
      <a:srgbClr val="FFFFFF"/>
    </a:custClr>
    <a:custClr>
      <a:srgbClr val="FFFFFF"/>
    </a:custClr>
    <a:custClr>
      <a:srgbClr val="FFFFFF"/>
    </a:custClr>
    <a:custClr>
      <a:srgbClr val="FFFFFF"/>
    </a:custClr>
    <a:custClr>
      <a:srgbClr val="FFFFFF"/>
    </a:custClr>
    <a:custClr>
      <a:srgbClr val="FFFFFF"/>
    </a:custClr>
    <a:custClr>
      <a:srgbClr val="FFFFFF"/>
    </a:custClr>
    <a:custClr name="Steunkleur 1">
      <a:srgbClr val="F79646"/>
    </a:custClr>
    <a:custClr name="Steunkleur 2">
      <a:srgbClr val="FF0000"/>
    </a:custClr>
    <a:custClr name="Steunkleur 3">
      <a:srgbClr val="009C9E"/>
    </a:custClr>
    <a:custClr name="Steunkleur 4">
      <a:srgbClr val="41C4B3"/>
    </a:custClr>
    <a:custClr name="Steunkleur 5">
      <a:srgbClr val="902B8F"/>
    </a:custClr>
    <a:custClr name="Steunkleur 6">
      <a:srgbClr val="B55CAA"/>
    </a:custClr>
    <a:custClr name="Steunkleur 7">
      <a:srgbClr val="F27221"/>
    </a:custClr>
    <a:custClr>
      <a:srgbClr val="FFFFFF"/>
    </a:custClr>
    <a:custClr>
      <a:srgbClr val="FFFFFF"/>
    </a:custClr>
    <a:custClr>
      <a:srgbClr val="FFFFFF"/>
    </a:custClr>
  </a:custClr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s://ce.nl/publicaties/toelichting-gebruik-milieuprijzen-in-tool-schone-luchtakkoord/" TargetMode="External"/><Relationship Id="rId2" Type="http://schemas.openxmlformats.org/officeDocument/2006/relationships/hyperlink" Target="https://www.rijksoverheid.nl/documenten/kamerstukken/2020/11/10/rapport-werkgroep-discontovoet-2020" TargetMode="External"/><Relationship Id="rId1" Type="http://schemas.openxmlformats.org/officeDocument/2006/relationships/hyperlink" Target="https://www.cbs.nl/nl-nl/cijfers/detail/83131NED" TargetMode="External"/><Relationship Id="rId5" Type="http://schemas.openxmlformats.org/officeDocument/2006/relationships/drawing" Target="../drawings/drawing4.xml"/><Relationship Id="rId4"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1"/>
  <dimension ref="B1:T98"/>
  <sheetViews>
    <sheetView zoomScale="90" zoomScaleNormal="90" workbookViewId="0">
      <selection activeCell="B29" sqref="B29"/>
    </sheetView>
  </sheetViews>
  <sheetFormatPr defaultColWidth="9.09765625" defaultRowHeight="13.5" x14ac:dyDescent="0.35"/>
  <cols>
    <col min="1" max="1" width="9.09765625" style="19"/>
    <col min="2" max="2" width="10.296875" style="19" customWidth="1"/>
    <col min="3" max="3" width="10.3984375" style="19" customWidth="1"/>
    <col min="4" max="4" width="7.8984375" style="19" customWidth="1"/>
    <col min="5" max="19" width="9.09765625" style="34"/>
    <col min="20" max="20" width="9.09765625" style="34" customWidth="1"/>
    <col min="21" max="16384" width="9.09765625" style="19"/>
  </cols>
  <sheetData>
    <row r="1" spans="2:4" s="8" customFormat="1" ht="14.5" x14ac:dyDescent="0.35"/>
    <row r="2" spans="2:4" s="8" customFormat="1" ht="14.5" x14ac:dyDescent="0.35"/>
    <row r="3" spans="2:4" s="8" customFormat="1" ht="14.5" x14ac:dyDescent="0.35">
      <c r="B3" s="9"/>
    </row>
    <row r="4" spans="2:4" s="8" customFormat="1" ht="14.5" x14ac:dyDescent="0.35"/>
    <row r="5" spans="2:4" s="8" customFormat="1" ht="14.5" x14ac:dyDescent="0.35"/>
    <row r="6" spans="2:4" s="8" customFormat="1" ht="14.5" x14ac:dyDescent="0.35"/>
    <row r="7" spans="2:4" s="8" customFormat="1" ht="31" x14ac:dyDescent="0.7">
      <c r="B7" s="6" t="s">
        <v>39</v>
      </c>
    </row>
    <row r="8" spans="2:4" s="8" customFormat="1" ht="14.5" x14ac:dyDescent="0.35">
      <c r="B8" s="8">
        <v>200459</v>
      </c>
    </row>
    <row r="9" spans="2:4" s="8" customFormat="1" ht="14.5" x14ac:dyDescent="0.35"/>
    <row r="10" spans="2:4" s="8" customFormat="1" ht="14.5" x14ac:dyDescent="0.35"/>
    <row r="11" spans="2:4" s="8" customFormat="1" ht="14.5" x14ac:dyDescent="0.35">
      <c r="B11" s="81" t="s">
        <v>96</v>
      </c>
      <c r="C11" s="81"/>
      <c r="D11" s="81"/>
    </row>
    <row r="12" spans="2:4" s="8" customFormat="1" ht="14.5" x14ac:dyDescent="0.35"/>
    <row r="13" spans="2:4" s="8" customFormat="1" ht="14.5" x14ac:dyDescent="0.35">
      <c r="B13" s="7" t="s">
        <v>15</v>
      </c>
    </row>
    <row r="14" spans="2:4" s="8" customFormat="1" ht="14.5" x14ac:dyDescent="0.35">
      <c r="B14" s="7" t="s">
        <v>50</v>
      </c>
    </row>
    <row r="15" spans="2:4" s="8" customFormat="1" ht="17.25" customHeight="1" x14ac:dyDescent="0.35">
      <c r="B15" s="7"/>
    </row>
    <row r="16" spans="2:4" s="8" customFormat="1" ht="14.5" x14ac:dyDescent="0.35">
      <c r="B16" s="15" t="s">
        <v>2</v>
      </c>
      <c r="C16" s="18">
        <f ca="1">OFFSET($B$22,IF(COUNTA(B22:B98)=0,0,COUNTA(B22:B98)-1),0)</f>
        <v>7</v>
      </c>
      <c r="D16" s="17">
        <f ca="1">IF(OFFSET($C$22,COUNT(C22:C98)-1,0)=C21,NOW(),OFFSET($C$22,COUNT(C22:C98)-1,0))</f>
        <v>45678</v>
      </c>
    </row>
    <row r="17" spans="2:20" s="8" customFormat="1" ht="14.5" x14ac:dyDescent="0.35">
      <c r="B17" s="15"/>
      <c r="C17" s="15"/>
      <c r="D17" s="15"/>
    </row>
    <row r="18" spans="2:20" s="8" customFormat="1" ht="14.5" x14ac:dyDescent="0.35">
      <c r="B18" s="15" t="s">
        <v>1</v>
      </c>
      <c r="C18" s="16">
        <f ca="1">IFERROR(YEAR(OFFSET($C$22,COUNT(C22:C98)-1,0)),YEAR(NOW()))</f>
        <v>2025</v>
      </c>
      <c r="D18" s="15"/>
    </row>
    <row r="19" spans="2:20" s="8" customFormat="1" ht="15" thickBot="1" x14ac:dyDescent="0.4"/>
    <row r="20" spans="2:20" s="8" customFormat="1" ht="15" thickBot="1" x14ac:dyDescent="0.4">
      <c r="B20" s="80" t="s">
        <v>7</v>
      </c>
      <c r="C20" s="80"/>
      <c r="D20" s="80"/>
      <c r="E20" s="80"/>
      <c r="F20" s="80"/>
      <c r="G20" s="80"/>
      <c r="H20" s="80"/>
      <c r="I20" s="80"/>
      <c r="J20" s="80"/>
      <c r="K20" s="80"/>
      <c r="L20" s="80"/>
      <c r="M20" s="80"/>
      <c r="N20" s="80"/>
      <c r="O20" s="80"/>
      <c r="P20" s="80"/>
      <c r="Q20" s="80"/>
      <c r="R20" s="80"/>
      <c r="S20" s="80"/>
      <c r="T20" s="80"/>
    </row>
    <row r="21" spans="2:20" s="8" customFormat="1" ht="15" thickBot="1" x14ac:dyDescent="0.4">
      <c r="B21" s="10" t="s">
        <v>3</v>
      </c>
      <c r="C21" s="10" t="s">
        <v>4</v>
      </c>
      <c r="D21" s="11" t="s">
        <v>5</v>
      </c>
      <c r="E21" s="10" t="s">
        <v>6</v>
      </c>
      <c r="F21" s="12"/>
      <c r="G21" s="13"/>
      <c r="H21" s="13"/>
      <c r="I21" s="13"/>
      <c r="J21" s="13"/>
      <c r="K21" s="13"/>
      <c r="L21" s="13"/>
      <c r="M21" s="13"/>
      <c r="N21" s="13"/>
      <c r="O21" s="13"/>
      <c r="P21" s="13"/>
      <c r="Q21" s="13"/>
      <c r="R21" s="13"/>
      <c r="S21" s="13"/>
      <c r="T21" s="14"/>
    </row>
    <row r="22" spans="2:20" x14ac:dyDescent="0.35">
      <c r="B22" s="20">
        <v>1</v>
      </c>
      <c r="C22" s="21">
        <v>44186</v>
      </c>
      <c r="D22" s="20" t="s">
        <v>37</v>
      </c>
      <c r="E22" s="82" t="s">
        <v>38</v>
      </c>
      <c r="F22" s="82"/>
      <c r="G22" s="82"/>
      <c r="H22" s="82"/>
      <c r="I22" s="82"/>
      <c r="J22" s="82"/>
      <c r="K22" s="82"/>
      <c r="L22" s="82"/>
      <c r="M22" s="82"/>
      <c r="N22" s="82"/>
      <c r="O22" s="82"/>
      <c r="P22" s="82"/>
      <c r="Q22" s="82"/>
      <c r="R22" s="82"/>
      <c r="S22" s="82"/>
      <c r="T22" s="82"/>
    </row>
    <row r="23" spans="2:20" x14ac:dyDescent="0.35">
      <c r="B23" s="22">
        <v>2</v>
      </c>
      <c r="C23" s="23">
        <v>44203</v>
      </c>
      <c r="D23" s="22" t="s">
        <v>37</v>
      </c>
      <c r="E23" s="75" t="s">
        <v>52</v>
      </c>
      <c r="F23" s="75"/>
      <c r="G23" s="75"/>
      <c r="H23" s="75"/>
      <c r="I23" s="75"/>
      <c r="J23" s="75"/>
      <c r="K23" s="75"/>
      <c r="L23" s="75"/>
      <c r="M23" s="75"/>
      <c r="N23" s="75"/>
      <c r="O23" s="75"/>
      <c r="P23" s="75"/>
      <c r="Q23" s="75"/>
      <c r="R23" s="75"/>
      <c r="S23" s="75"/>
      <c r="T23" s="75"/>
    </row>
    <row r="24" spans="2:20" x14ac:dyDescent="0.35">
      <c r="B24" s="22">
        <v>3</v>
      </c>
      <c r="C24" s="23">
        <v>44214</v>
      </c>
      <c r="D24" s="22" t="s">
        <v>37</v>
      </c>
      <c r="E24" s="75" t="s">
        <v>64</v>
      </c>
      <c r="F24" s="75"/>
      <c r="G24" s="75"/>
      <c r="H24" s="75"/>
      <c r="I24" s="75"/>
      <c r="J24" s="75"/>
      <c r="K24" s="75"/>
      <c r="L24" s="75"/>
      <c r="M24" s="75"/>
      <c r="N24" s="75"/>
      <c r="O24" s="75"/>
      <c r="P24" s="75"/>
      <c r="Q24" s="75"/>
      <c r="R24" s="75"/>
      <c r="S24" s="75"/>
      <c r="T24" s="75"/>
    </row>
    <row r="25" spans="2:20" x14ac:dyDescent="0.35">
      <c r="B25" s="22">
        <v>4</v>
      </c>
      <c r="C25" s="23">
        <v>44239</v>
      </c>
      <c r="D25" s="22" t="s">
        <v>37</v>
      </c>
      <c r="E25" s="75" t="s">
        <v>77</v>
      </c>
      <c r="F25" s="75"/>
      <c r="G25" s="75"/>
      <c r="H25" s="75"/>
      <c r="I25" s="75"/>
      <c r="J25" s="75"/>
      <c r="K25" s="75"/>
      <c r="L25" s="75"/>
      <c r="M25" s="75"/>
      <c r="N25" s="75"/>
      <c r="O25" s="75"/>
      <c r="P25" s="75"/>
      <c r="Q25" s="75"/>
      <c r="R25" s="75"/>
      <c r="S25" s="75"/>
      <c r="T25" s="75"/>
    </row>
    <row r="26" spans="2:20" x14ac:dyDescent="0.35">
      <c r="B26" s="22">
        <v>5</v>
      </c>
      <c r="C26" s="23">
        <v>44607</v>
      </c>
      <c r="D26" s="22" t="s">
        <v>37</v>
      </c>
      <c r="E26" s="75" t="s">
        <v>92</v>
      </c>
      <c r="F26" s="75"/>
      <c r="G26" s="75"/>
      <c r="H26" s="75"/>
      <c r="I26" s="75"/>
      <c r="J26" s="75"/>
      <c r="K26" s="75"/>
      <c r="L26" s="75"/>
      <c r="M26" s="75"/>
      <c r="N26" s="75"/>
      <c r="O26" s="75"/>
      <c r="P26" s="75"/>
      <c r="Q26" s="75"/>
      <c r="R26" s="75"/>
      <c r="S26" s="75"/>
      <c r="T26" s="75"/>
    </row>
    <row r="27" spans="2:20" x14ac:dyDescent="0.35">
      <c r="B27" s="22">
        <v>6</v>
      </c>
      <c r="C27" s="23">
        <v>45170</v>
      </c>
      <c r="D27" s="70" t="s">
        <v>37</v>
      </c>
      <c r="E27" s="79" t="s">
        <v>95</v>
      </c>
      <c r="F27" s="75"/>
      <c r="G27" s="75"/>
      <c r="H27" s="75"/>
      <c r="I27" s="75"/>
      <c r="J27" s="75"/>
      <c r="K27" s="75"/>
      <c r="L27" s="75"/>
      <c r="M27" s="75"/>
      <c r="N27" s="75"/>
      <c r="O27" s="75"/>
      <c r="P27" s="75"/>
      <c r="Q27" s="75"/>
      <c r="R27" s="75"/>
      <c r="S27" s="75"/>
      <c r="T27" s="75"/>
    </row>
    <row r="28" spans="2:20" x14ac:dyDescent="0.35">
      <c r="B28" s="22">
        <v>7</v>
      </c>
      <c r="C28" s="23">
        <v>45678</v>
      </c>
      <c r="D28" s="85" t="s">
        <v>37</v>
      </c>
      <c r="E28" s="86" t="s">
        <v>103</v>
      </c>
      <c r="F28" s="75"/>
      <c r="G28" s="75"/>
      <c r="H28" s="75"/>
      <c r="I28" s="75"/>
      <c r="J28" s="75"/>
      <c r="K28" s="75"/>
      <c r="L28" s="75"/>
      <c r="M28" s="75"/>
      <c r="N28" s="75"/>
      <c r="O28" s="75"/>
      <c r="P28" s="75"/>
      <c r="Q28" s="75"/>
      <c r="R28" s="75"/>
      <c r="S28" s="75"/>
      <c r="T28" s="75"/>
    </row>
    <row r="29" spans="2:20" x14ac:dyDescent="0.35">
      <c r="B29" s="22"/>
      <c r="C29" s="23"/>
      <c r="D29" s="22"/>
      <c r="E29" s="75"/>
      <c r="F29" s="75"/>
      <c r="G29" s="75"/>
      <c r="H29" s="75"/>
      <c r="I29" s="75"/>
      <c r="J29" s="75"/>
      <c r="K29" s="75"/>
      <c r="L29" s="75"/>
      <c r="M29" s="75"/>
      <c r="N29" s="75"/>
      <c r="O29" s="75"/>
      <c r="P29" s="75"/>
      <c r="Q29" s="75"/>
      <c r="R29" s="75"/>
      <c r="S29" s="75"/>
      <c r="T29" s="75"/>
    </row>
    <row r="30" spans="2:20" x14ac:dyDescent="0.35">
      <c r="B30" s="22"/>
      <c r="C30" s="23"/>
      <c r="D30" s="22"/>
      <c r="E30" s="75"/>
      <c r="F30" s="75"/>
      <c r="G30" s="75"/>
      <c r="H30" s="75"/>
      <c r="I30" s="75"/>
      <c r="J30" s="75"/>
      <c r="K30" s="75"/>
      <c r="L30" s="75"/>
      <c r="M30" s="75"/>
      <c r="N30" s="75"/>
      <c r="O30" s="75"/>
      <c r="P30" s="75"/>
      <c r="Q30" s="75"/>
      <c r="R30" s="75"/>
      <c r="S30" s="75"/>
      <c r="T30" s="75"/>
    </row>
    <row r="31" spans="2:20" x14ac:dyDescent="0.35">
      <c r="B31" s="22"/>
      <c r="C31" s="23"/>
      <c r="D31" s="22"/>
      <c r="E31" s="75"/>
      <c r="F31" s="75"/>
      <c r="G31" s="75"/>
      <c r="H31" s="75"/>
      <c r="I31" s="75"/>
      <c r="J31" s="75"/>
      <c r="K31" s="75"/>
      <c r="L31" s="75"/>
      <c r="M31" s="75"/>
      <c r="N31" s="75"/>
      <c r="O31" s="75"/>
      <c r="P31" s="75"/>
      <c r="Q31" s="75"/>
      <c r="R31" s="75"/>
      <c r="S31" s="75"/>
      <c r="T31" s="75"/>
    </row>
    <row r="32" spans="2:20" x14ac:dyDescent="0.35">
      <c r="B32" s="22"/>
      <c r="C32" s="23"/>
      <c r="D32" s="22"/>
      <c r="E32" s="75"/>
      <c r="F32" s="75"/>
      <c r="G32" s="75"/>
      <c r="H32" s="75"/>
      <c r="I32" s="75"/>
      <c r="J32" s="75"/>
      <c r="K32" s="75"/>
      <c r="L32" s="75"/>
      <c r="M32" s="75"/>
      <c r="N32" s="75"/>
      <c r="O32" s="75"/>
      <c r="P32" s="75"/>
      <c r="Q32" s="75"/>
      <c r="R32" s="75"/>
      <c r="S32" s="75"/>
      <c r="T32" s="75"/>
    </row>
    <row r="33" spans="2:20" x14ac:dyDescent="0.35">
      <c r="B33" s="22"/>
      <c r="C33" s="23"/>
      <c r="D33" s="22"/>
      <c r="E33" s="75"/>
      <c r="F33" s="75"/>
      <c r="G33" s="75"/>
      <c r="H33" s="75"/>
      <c r="I33" s="75"/>
      <c r="J33" s="75"/>
      <c r="K33" s="75"/>
      <c r="L33" s="75"/>
      <c r="M33" s="75"/>
      <c r="N33" s="75"/>
      <c r="O33" s="75"/>
      <c r="P33" s="75"/>
      <c r="Q33" s="75"/>
      <c r="R33" s="75"/>
      <c r="S33" s="75"/>
      <c r="T33" s="75"/>
    </row>
    <row r="34" spans="2:20" x14ac:dyDescent="0.35">
      <c r="B34" s="22"/>
      <c r="C34" s="23"/>
      <c r="D34" s="22"/>
      <c r="E34" s="75"/>
      <c r="F34" s="75"/>
      <c r="G34" s="75"/>
      <c r="H34" s="75"/>
      <c r="I34" s="75"/>
      <c r="J34" s="75"/>
      <c r="K34" s="75"/>
      <c r="L34" s="75"/>
      <c r="M34" s="75"/>
      <c r="N34" s="75"/>
      <c r="O34" s="75"/>
      <c r="P34" s="75"/>
      <c r="Q34" s="75"/>
      <c r="R34" s="75"/>
      <c r="S34" s="75"/>
      <c r="T34" s="75"/>
    </row>
    <row r="35" spans="2:20" x14ac:dyDescent="0.35">
      <c r="B35" s="22"/>
      <c r="C35" s="23"/>
      <c r="D35" s="22"/>
      <c r="E35" s="75"/>
      <c r="F35" s="75"/>
      <c r="G35" s="75"/>
      <c r="H35" s="75"/>
      <c r="I35" s="75"/>
      <c r="J35" s="75"/>
      <c r="K35" s="75"/>
      <c r="L35" s="75"/>
      <c r="M35" s="75"/>
      <c r="N35" s="75"/>
      <c r="O35" s="75"/>
      <c r="P35" s="75"/>
      <c r="Q35" s="75"/>
      <c r="R35" s="75"/>
      <c r="S35" s="75"/>
      <c r="T35" s="75"/>
    </row>
    <row r="36" spans="2:20" x14ac:dyDescent="0.35">
      <c r="B36" s="22"/>
      <c r="C36" s="23"/>
      <c r="D36" s="22"/>
      <c r="E36" s="75"/>
      <c r="F36" s="75"/>
      <c r="G36" s="75"/>
      <c r="H36" s="75"/>
      <c r="I36" s="75"/>
      <c r="J36" s="75"/>
      <c r="K36" s="75"/>
      <c r="L36" s="75"/>
      <c r="M36" s="75"/>
      <c r="N36" s="75"/>
      <c r="O36" s="75"/>
      <c r="P36" s="75"/>
      <c r="Q36" s="75"/>
      <c r="R36" s="75"/>
      <c r="S36" s="75"/>
      <c r="T36" s="75"/>
    </row>
    <row r="37" spans="2:20" x14ac:dyDescent="0.35">
      <c r="B37" s="22"/>
      <c r="C37" s="23"/>
      <c r="D37" s="22"/>
      <c r="E37" s="75"/>
      <c r="F37" s="75"/>
      <c r="G37" s="75"/>
      <c r="H37" s="75"/>
      <c r="I37" s="75"/>
      <c r="J37" s="75"/>
      <c r="K37" s="75"/>
      <c r="L37" s="75"/>
      <c r="M37" s="75"/>
      <c r="N37" s="75"/>
      <c r="O37" s="75"/>
      <c r="P37" s="75"/>
      <c r="Q37" s="75"/>
      <c r="R37" s="75"/>
      <c r="S37" s="75"/>
      <c r="T37" s="75"/>
    </row>
    <row r="38" spans="2:20" x14ac:dyDescent="0.35">
      <c r="B38" s="22"/>
      <c r="C38" s="23"/>
      <c r="D38" s="22"/>
      <c r="E38" s="75"/>
      <c r="F38" s="75"/>
      <c r="G38" s="75"/>
      <c r="H38" s="75"/>
      <c r="I38" s="75"/>
      <c r="J38" s="75"/>
      <c r="K38" s="75"/>
      <c r="L38" s="75"/>
      <c r="M38" s="75"/>
      <c r="N38" s="75"/>
      <c r="O38" s="75"/>
      <c r="P38" s="75"/>
      <c r="Q38" s="75"/>
      <c r="R38" s="75"/>
      <c r="S38" s="75"/>
      <c r="T38" s="75"/>
    </row>
    <row r="39" spans="2:20" x14ac:dyDescent="0.35">
      <c r="B39" s="22"/>
      <c r="C39" s="23"/>
      <c r="D39" s="22"/>
      <c r="E39" s="75"/>
      <c r="F39" s="75"/>
      <c r="G39" s="75"/>
      <c r="H39" s="75"/>
      <c r="I39" s="75"/>
      <c r="J39" s="75"/>
      <c r="K39" s="75"/>
      <c r="L39" s="75"/>
      <c r="M39" s="75"/>
      <c r="N39" s="75"/>
      <c r="O39" s="75"/>
      <c r="P39" s="75"/>
      <c r="Q39" s="75"/>
      <c r="R39" s="75"/>
      <c r="S39" s="75"/>
      <c r="T39" s="75"/>
    </row>
    <row r="40" spans="2:20" x14ac:dyDescent="0.35">
      <c r="B40" s="22"/>
      <c r="C40" s="23"/>
      <c r="D40" s="22"/>
      <c r="E40" s="75"/>
      <c r="F40" s="75"/>
      <c r="G40" s="75"/>
      <c r="H40" s="75"/>
      <c r="I40" s="75"/>
      <c r="J40" s="75"/>
      <c r="K40" s="75"/>
      <c r="L40" s="75"/>
      <c r="M40" s="75"/>
      <c r="N40" s="75"/>
      <c r="O40" s="75"/>
      <c r="P40" s="75"/>
      <c r="Q40" s="75"/>
      <c r="R40" s="75"/>
      <c r="S40" s="75"/>
      <c r="T40" s="75"/>
    </row>
    <row r="41" spans="2:20" x14ac:dyDescent="0.35">
      <c r="B41" s="22"/>
      <c r="C41" s="23"/>
      <c r="D41" s="22"/>
      <c r="E41" s="75"/>
      <c r="F41" s="75"/>
      <c r="G41" s="75"/>
      <c r="H41" s="75"/>
      <c r="I41" s="75"/>
      <c r="J41" s="75"/>
      <c r="K41" s="75"/>
      <c r="L41" s="75"/>
      <c r="M41" s="75"/>
      <c r="N41" s="75"/>
      <c r="O41" s="75"/>
      <c r="P41" s="75"/>
      <c r="Q41" s="75"/>
      <c r="R41" s="75"/>
      <c r="S41" s="75"/>
      <c r="T41" s="75"/>
    </row>
    <row r="42" spans="2:20" x14ac:dyDescent="0.35">
      <c r="B42" s="22"/>
      <c r="C42" s="23"/>
      <c r="D42" s="22"/>
      <c r="E42" s="75"/>
      <c r="F42" s="75"/>
      <c r="G42" s="75"/>
      <c r="H42" s="75"/>
      <c r="I42" s="75"/>
      <c r="J42" s="75"/>
      <c r="K42" s="75"/>
      <c r="L42" s="75"/>
      <c r="M42" s="75"/>
      <c r="N42" s="75"/>
      <c r="O42" s="75"/>
      <c r="P42" s="75"/>
      <c r="Q42" s="75"/>
      <c r="R42" s="75"/>
      <c r="S42" s="75"/>
      <c r="T42" s="75"/>
    </row>
    <row r="43" spans="2:20" x14ac:dyDescent="0.35">
      <c r="B43" s="22"/>
      <c r="C43" s="23"/>
      <c r="D43" s="22"/>
      <c r="E43" s="75"/>
      <c r="F43" s="75"/>
      <c r="G43" s="75"/>
      <c r="H43" s="75"/>
      <c r="I43" s="75"/>
      <c r="J43" s="75"/>
      <c r="K43" s="75"/>
      <c r="L43" s="75"/>
      <c r="M43" s="75"/>
      <c r="N43" s="75"/>
      <c r="O43" s="75"/>
      <c r="P43" s="75"/>
      <c r="Q43" s="75"/>
      <c r="R43" s="75"/>
      <c r="S43" s="75"/>
      <c r="T43" s="75"/>
    </row>
    <row r="44" spans="2:20" x14ac:dyDescent="0.35">
      <c r="B44" s="22"/>
      <c r="C44" s="23"/>
      <c r="D44" s="22"/>
      <c r="E44" s="75"/>
      <c r="F44" s="75"/>
      <c r="G44" s="75"/>
      <c r="H44" s="75"/>
      <c r="I44" s="75"/>
      <c r="J44" s="75"/>
      <c r="K44" s="75"/>
      <c r="L44" s="75"/>
      <c r="M44" s="75"/>
      <c r="N44" s="75"/>
      <c r="O44" s="75"/>
      <c r="P44" s="75"/>
      <c r="Q44" s="75"/>
      <c r="R44" s="75"/>
      <c r="S44" s="75"/>
      <c r="T44" s="75"/>
    </row>
    <row r="45" spans="2:20" x14ac:dyDescent="0.35">
      <c r="B45" s="22"/>
      <c r="C45" s="23"/>
      <c r="D45" s="22"/>
      <c r="E45" s="75"/>
      <c r="F45" s="75"/>
      <c r="G45" s="75"/>
      <c r="H45" s="75"/>
      <c r="I45" s="75"/>
      <c r="J45" s="75"/>
      <c r="K45" s="75"/>
      <c r="L45" s="75"/>
      <c r="M45" s="75"/>
      <c r="N45" s="75"/>
      <c r="O45" s="75"/>
      <c r="P45" s="75"/>
      <c r="Q45" s="75"/>
      <c r="R45" s="75"/>
      <c r="S45" s="75"/>
      <c r="T45" s="75"/>
    </row>
    <row r="46" spans="2:20" x14ac:dyDescent="0.35">
      <c r="B46" s="22"/>
      <c r="C46" s="23"/>
      <c r="D46" s="22"/>
      <c r="E46" s="75"/>
      <c r="F46" s="75"/>
      <c r="G46" s="75"/>
      <c r="H46" s="75"/>
      <c r="I46" s="75"/>
      <c r="J46" s="75"/>
      <c r="K46" s="75"/>
      <c r="L46" s="75"/>
      <c r="M46" s="75"/>
      <c r="N46" s="75"/>
      <c r="O46" s="75"/>
      <c r="P46" s="75"/>
      <c r="Q46" s="75"/>
      <c r="R46" s="75"/>
      <c r="S46" s="75"/>
      <c r="T46" s="75"/>
    </row>
    <row r="47" spans="2:20" x14ac:dyDescent="0.35">
      <c r="B47" s="22"/>
      <c r="C47" s="23"/>
      <c r="D47" s="22"/>
      <c r="E47" s="75"/>
      <c r="F47" s="75"/>
      <c r="G47" s="75"/>
      <c r="H47" s="75"/>
      <c r="I47" s="75"/>
      <c r="J47" s="75"/>
      <c r="K47" s="75"/>
      <c r="L47" s="75"/>
      <c r="M47" s="75"/>
      <c r="N47" s="75"/>
      <c r="O47" s="75"/>
      <c r="P47" s="75"/>
      <c r="Q47" s="75"/>
      <c r="R47" s="75"/>
      <c r="S47" s="75"/>
      <c r="T47" s="75"/>
    </row>
    <row r="48" spans="2:20" x14ac:dyDescent="0.35">
      <c r="B48" s="22"/>
      <c r="C48" s="23"/>
      <c r="D48" s="22"/>
      <c r="E48" s="75"/>
      <c r="F48" s="75"/>
      <c r="G48" s="75"/>
      <c r="H48" s="75"/>
      <c r="I48" s="75"/>
      <c r="J48" s="75"/>
      <c r="K48" s="75"/>
      <c r="L48" s="75"/>
      <c r="M48" s="75"/>
      <c r="N48" s="75"/>
      <c r="O48" s="75"/>
      <c r="P48" s="75"/>
      <c r="Q48" s="75"/>
      <c r="R48" s="75"/>
      <c r="S48" s="75"/>
      <c r="T48" s="75"/>
    </row>
    <row r="49" spans="2:20" x14ac:dyDescent="0.35">
      <c r="B49" s="22"/>
      <c r="C49" s="23"/>
      <c r="D49" s="22"/>
      <c r="E49" s="75"/>
      <c r="F49" s="75"/>
      <c r="G49" s="75"/>
      <c r="H49" s="75"/>
      <c r="I49" s="75"/>
      <c r="J49" s="75"/>
      <c r="K49" s="75"/>
      <c r="L49" s="75"/>
      <c r="M49" s="75"/>
      <c r="N49" s="75"/>
      <c r="O49" s="75"/>
      <c r="P49" s="75"/>
      <c r="Q49" s="75"/>
      <c r="R49" s="75"/>
      <c r="S49" s="75"/>
      <c r="T49" s="75"/>
    </row>
    <row r="50" spans="2:20" x14ac:dyDescent="0.35">
      <c r="B50" s="22"/>
      <c r="C50" s="23"/>
      <c r="D50" s="22"/>
      <c r="E50" s="75"/>
      <c r="F50" s="75"/>
      <c r="G50" s="75"/>
      <c r="H50" s="75"/>
      <c r="I50" s="75"/>
      <c r="J50" s="75"/>
      <c r="K50" s="75"/>
      <c r="L50" s="75"/>
      <c r="M50" s="75"/>
      <c r="N50" s="75"/>
      <c r="O50" s="75"/>
      <c r="P50" s="75"/>
      <c r="Q50" s="75"/>
      <c r="R50" s="75"/>
      <c r="S50" s="75"/>
      <c r="T50" s="75"/>
    </row>
    <row r="51" spans="2:20" x14ac:dyDescent="0.35">
      <c r="B51" s="22"/>
      <c r="C51" s="23"/>
      <c r="D51" s="22"/>
      <c r="E51" s="75"/>
      <c r="F51" s="75"/>
      <c r="G51" s="75"/>
      <c r="H51" s="75"/>
      <c r="I51" s="75"/>
      <c r="J51" s="75"/>
      <c r="K51" s="75"/>
      <c r="L51" s="75"/>
      <c r="M51" s="75"/>
      <c r="N51" s="75"/>
      <c r="O51" s="75"/>
      <c r="P51" s="75"/>
      <c r="Q51" s="75"/>
      <c r="R51" s="75"/>
      <c r="S51" s="75"/>
      <c r="T51" s="75"/>
    </row>
    <row r="52" spans="2:20" x14ac:dyDescent="0.35">
      <c r="B52" s="22"/>
      <c r="C52" s="23"/>
      <c r="D52" s="22"/>
      <c r="E52" s="75"/>
      <c r="F52" s="75"/>
      <c r="G52" s="75"/>
      <c r="H52" s="75"/>
      <c r="I52" s="75"/>
      <c r="J52" s="75"/>
      <c r="K52" s="75"/>
      <c r="L52" s="75"/>
      <c r="M52" s="75"/>
      <c r="N52" s="75"/>
      <c r="O52" s="75"/>
      <c r="P52" s="75"/>
      <c r="Q52" s="75"/>
      <c r="R52" s="75"/>
      <c r="S52" s="75"/>
      <c r="T52" s="75"/>
    </row>
    <row r="53" spans="2:20" x14ac:dyDescent="0.35">
      <c r="B53" s="22"/>
      <c r="C53" s="23"/>
      <c r="D53" s="22"/>
      <c r="E53" s="75"/>
      <c r="F53" s="75"/>
      <c r="G53" s="75"/>
      <c r="H53" s="75"/>
      <c r="I53" s="75"/>
      <c r="J53" s="75"/>
      <c r="K53" s="75"/>
      <c r="L53" s="75"/>
      <c r="M53" s="75"/>
      <c r="N53" s="75"/>
      <c r="O53" s="75"/>
      <c r="P53" s="75"/>
      <c r="Q53" s="75"/>
      <c r="R53" s="75"/>
      <c r="S53" s="75"/>
      <c r="T53" s="75"/>
    </row>
    <row r="54" spans="2:20" x14ac:dyDescent="0.35">
      <c r="B54" s="22"/>
      <c r="C54" s="23"/>
      <c r="D54" s="22"/>
      <c r="E54" s="75"/>
      <c r="F54" s="75"/>
      <c r="G54" s="75"/>
      <c r="H54" s="75"/>
      <c r="I54" s="75"/>
      <c r="J54" s="75"/>
      <c r="K54" s="75"/>
      <c r="L54" s="75"/>
      <c r="M54" s="75"/>
      <c r="N54" s="75"/>
      <c r="O54" s="75"/>
      <c r="P54" s="75"/>
      <c r="Q54" s="75"/>
      <c r="R54" s="75"/>
      <c r="S54" s="75"/>
      <c r="T54" s="75"/>
    </row>
    <row r="55" spans="2:20" x14ac:dyDescent="0.35">
      <c r="B55" s="22"/>
      <c r="C55" s="23"/>
      <c r="D55" s="22"/>
      <c r="E55" s="75"/>
      <c r="F55" s="75"/>
      <c r="G55" s="75"/>
      <c r="H55" s="75"/>
      <c r="I55" s="75"/>
      <c r="J55" s="75"/>
      <c r="K55" s="75"/>
      <c r="L55" s="75"/>
      <c r="M55" s="75"/>
      <c r="N55" s="75"/>
      <c r="O55" s="75"/>
      <c r="P55" s="75"/>
      <c r="Q55" s="75"/>
      <c r="R55" s="75"/>
      <c r="S55" s="75"/>
      <c r="T55" s="75"/>
    </row>
    <row r="56" spans="2:20" x14ac:dyDescent="0.35">
      <c r="B56" s="22"/>
      <c r="C56" s="23"/>
      <c r="D56" s="22"/>
      <c r="E56" s="75"/>
      <c r="F56" s="75"/>
      <c r="G56" s="75"/>
      <c r="H56" s="75"/>
      <c r="I56" s="75"/>
      <c r="J56" s="75"/>
      <c r="K56" s="75"/>
      <c r="L56" s="75"/>
      <c r="M56" s="75"/>
      <c r="N56" s="75"/>
      <c r="O56" s="75"/>
      <c r="P56" s="75"/>
      <c r="Q56" s="75"/>
      <c r="R56" s="75"/>
      <c r="S56" s="75"/>
      <c r="T56" s="75"/>
    </row>
    <row r="57" spans="2:20" x14ac:dyDescent="0.35">
      <c r="B57" s="22"/>
      <c r="C57" s="23"/>
      <c r="D57" s="22"/>
      <c r="E57" s="75"/>
      <c r="F57" s="75"/>
      <c r="G57" s="75"/>
      <c r="H57" s="75"/>
      <c r="I57" s="75"/>
      <c r="J57" s="75"/>
      <c r="K57" s="75"/>
      <c r="L57" s="75"/>
      <c r="M57" s="75"/>
      <c r="N57" s="75"/>
      <c r="O57" s="75"/>
      <c r="P57" s="75"/>
      <c r="Q57" s="75"/>
      <c r="R57" s="75"/>
      <c r="S57" s="75"/>
      <c r="T57" s="75"/>
    </row>
    <row r="58" spans="2:20" x14ac:dyDescent="0.35">
      <c r="B58" s="22"/>
      <c r="C58" s="23"/>
      <c r="D58" s="22"/>
      <c r="E58" s="75"/>
      <c r="F58" s="75"/>
      <c r="G58" s="75"/>
      <c r="H58" s="75"/>
      <c r="I58" s="75"/>
      <c r="J58" s="75"/>
      <c r="K58" s="75"/>
      <c r="L58" s="75"/>
      <c r="M58" s="75"/>
      <c r="N58" s="75"/>
      <c r="O58" s="75"/>
      <c r="P58" s="75"/>
      <c r="Q58" s="75"/>
      <c r="R58" s="75"/>
      <c r="S58" s="75"/>
      <c r="T58" s="75"/>
    </row>
    <row r="59" spans="2:20" x14ac:dyDescent="0.35">
      <c r="B59" s="22"/>
      <c r="C59" s="23"/>
      <c r="D59" s="22"/>
      <c r="E59" s="75"/>
      <c r="F59" s="75"/>
      <c r="G59" s="75"/>
      <c r="H59" s="75"/>
      <c r="I59" s="75"/>
      <c r="J59" s="75"/>
      <c r="K59" s="75"/>
      <c r="L59" s="75"/>
      <c r="M59" s="75"/>
      <c r="N59" s="75"/>
      <c r="O59" s="75"/>
      <c r="P59" s="75"/>
      <c r="Q59" s="75"/>
      <c r="R59" s="75"/>
      <c r="S59" s="75"/>
      <c r="T59" s="75"/>
    </row>
    <row r="60" spans="2:20" x14ac:dyDescent="0.35">
      <c r="B60" s="22"/>
      <c r="C60" s="23"/>
      <c r="D60" s="22"/>
      <c r="E60" s="75"/>
      <c r="F60" s="75"/>
      <c r="G60" s="75"/>
      <c r="H60" s="75"/>
      <c r="I60" s="75"/>
      <c r="J60" s="75"/>
      <c r="K60" s="75"/>
      <c r="L60" s="75"/>
      <c r="M60" s="75"/>
      <c r="N60" s="75"/>
      <c r="O60" s="75"/>
      <c r="P60" s="75"/>
      <c r="Q60" s="75"/>
      <c r="R60" s="75"/>
      <c r="S60" s="75"/>
      <c r="T60" s="75"/>
    </row>
    <row r="61" spans="2:20" x14ac:dyDescent="0.35">
      <c r="B61" s="22"/>
      <c r="C61" s="23"/>
      <c r="D61" s="22"/>
      <c r="E61" s="75"/>
      <c r="F61" s="75"/>
      <c r="G61" s="75"/>
      <c r="H61" s="75"/>
      <c r="I61" s="75"/>
      <c r="J61" s="75"/>
      <c r="K61" s="75"/>
      <c r="L61" s="75"/>
      <c r="M61" s="75"/>
      <c r="N61" s="75"/>
      <c r="O61" s="75"/>
      <c r="P61" s="75"/>
      <c r="Q61" s="75"/>
      <c r="R61" s="75"/>
      <c r="S61" s="75"/>
      <c r="T61" s="75"/>
    </row>
    <row r="62" spans="2:20" x14ac:dyDescent="0.35">
      <c r="B62" s="22"/>
      <c r="C62" s="23"/>
      <c r="D62" s="22"/>
      <c r="E62" s="75"/>
      <c r="F62" s="75"/>
      <c r="G62" s="75"/>
      <c r="H62" s="75"/>
      <c r="I62" s="75"/>
      <c r="J62" s="75"/>
      <c r="K62" s="75"/>
      <c r="L62" s="75"/>
      <c r="M62" s="75"/>
      <c r="N62" s="75"/>
      <c r="O62" s="75"/>
      <c r="P62" s="75"/>
      <c r="Q62" s="75"/>
      <c r="R62" s="75"/>
      <c r="S62" s="75"/>
      <c r="T62" s="75"/>
    </row>
    <row r="63" spans="2:20" x14ac:dyDescent="0.35">
      <c r="B63" s="22"/>
      <c r="C63" s="23"/>
      <c r="D63" s="22"/>
      <c r="E63" s="75"/>
      <c r="F63" s="75"/>
      <c r="G63" s="75"/>
      <c r="H63" s="75"/>
      <c r="I63" s="75"/>
      <c r="J63" s="75"/>
      <c r="K63" s="75"/>
      <c r="L63" s="75"/>
      <c r="M63" s="75"/>
      <c r="N63" s="75"/>
      <c r="O63" s="75"/>
      <c r="P63" s="75"/>
      <c r="Q63" s="75"/>
      <c r="R63" s="75"/>
      <c r="S63" s="75"/>
      <c r="T63" s="75"/>
    </row>
    <row r="64" spans="2:20" x14ac:dyDescent="0.35">
      <c r="B64" s="22"/>
      <c r="C64" s="23"/>
      <c r="D64" s="22"/>
      <c r="E64" s="75"/>
      <c r="F64" s="75"/>
      <c r="G64" s="75"/>
      <c r="H64" s="75"/>
      <c r="I64" s="75"/>
      <c r="J64" s="75"/>
      <c r="K64" s="75"/>
      <c r="L64" s="75"/>
      <c r="M64" s="75"/>
      <c r="N64" s="75"/>
      <c r="O64" s="75"/>
      <c r="P64" s="75"/>
      <c r="Q64" s="75"/>
      <c r="R64" s="75"/>
      <c r="S64" s="75"/>
      <c r="T64" s="75"/>
    </row>
    <row r="65" spans="2:20" x14ac:dyDescent="0.35">
      <c r="B65" s="22"/>
      <c r="C65" s="23"/>
      <c r="D65" s="22"/>
      <c r="E65" s="75"/>
      <c r="F65" s="75"/>
      <c r="G65" s="75"/>
      <c r="H65" s="75"/>
      <c r="I65" s="75"/>
      <c r="J65" s="75"/>
      <c r="K65" s="75"/>
      <c r="L65" s="75"/>
      <c r="M65" s="75"/>
      <c r="N65" s="75"/>
      <c r="O65" s="75"/>
      <c r="P65" s="75"/>
      <c r="Q65" s="75"/>
      <c r="R65" s="75"/>
      <c r="S65" s="75"/>
      <c r="T65" s="75"/>
    </row>
    <row r="66" spans="2:20" x14ac:dyDescent="0.35">
      <c r="B66" s="22"/>
      <c r="C66" s="23"/>
      <c r="D66" s="22"/>
      <c r="E66" s="75"/>
      <c r="F66" s="75"/>
      <c r="G66" s="75"/>
      <c r="H66" s="75"/>
      <c r="I66" s="75"/>
      <c r="J66" s="75"/>
      <c r="K66" s="75"/>
      <c r="L66" s="75"/>
      <c r="M66" s="75"/>
      <c r="N66" s="75"/>
      <c r="O66" s="75"/>
      <c r="P66" s="75"/>
      <c r="Q66" s="75"/>
      <c r="R66" s="75"/>
      <c r="S66" s="75"/>
      <c r="T66" s="75"/>
    </row>
    <row r="67" spans="2:20" x14ac:dyDescent="0.35">
      <c r="B67" s="22"/>
      <c r="C67" s="23"/>
      <c r="D67" s="22"/>
      <c r="E67" s="75"/>
      <c r="F67" s="75"/>
      <c r="G67" s="75"/>
      <c r="H67" s="75"/>
      <c r="I67" s="75"/>
      <c r="J67" s="75"/>
      <c r="K67" s="75"/>
      <c r="L67" s="75"/>
      <c r="M67" s="75"/>
      <c r="N67" s="75"/>
      <c r="O67" s="75"/>
      <c r="P67" s="75"/>
      <c r="Q67" s="75"/>
      <c r="R67" s="75"/>
      <c r="S67" s="75"/>
      <c r="T67" s="75"/>
    </row>
    <row r="68" spans="2:20" x14ac:dyDescent="0.35">
      <c r="B68" s="22"/>
      <c r="C68" s="23"/>
      <c r="D68" s="22"/>
      <c r="E68" s="75"/>
      <c r="F68" s="75"/>
      <c r="G68" s="75"/>
      <c r="H68" s="75"/>
      <c r="I68" s="75"/>
      <c r="J68" s="75"/>
      <c r="K68" s="75"/>
      <c r="L68" s="75"/>
      <c r="M68" s="75"/>
      <c r="N68" s="75"/>
      <c r="O68" s="75"/>
      <c r="P68" s="75"/>
      <c r="Q68" s="75"/>
      <c r="R68" s="75"/>
      <c r="S68" s="75"/>
      <c r="T68" s="75"/>
    </row>
    <row r="69" spans="2:20" x14ac:dyDescent="0.35">
      <c r="B69" s="22"/>
      <c r="C69" s="23"/>
      <c r="D69" s="22"/>
      <c r="E69" s="75"/>
      <c r="F69" s="75"/>
      <c r="G69" s="75"/>
      <c r="H69" s="75"/>
      <c r="I69" s="75"/>
      <c r="J69" s="75"/>
      <c r="K69" s="75"/>
      <c r="L69" s="75"/>
      <c r="M69" s="75"/>
      <c r="N69" s="75"/>
      <c r="O69" s="75"/>
      <c r="P69" s="75"/>
      <c r="Q69" s="75"/>
      <c r="R69" s="75"/>
      <c r="S69" s="75"/>
      <c r="T69" s="75"/>
    </row>
    <row r="70" spans="2:20" x14ac:dyDescent="0.35">
      <c r="B70" s="22"/>
      <c r="C70" s="23"/>
      <c r="D70" s="22"/>
      <c r="E70" s="75"/>
      <c r="F70" s="75"/>
      <c r="G70" s="75"/>
      <c r="H70" s="75"/>
      <c r="I70" s="75"/>
      <c r="J70" s="75"/>
      <c r="K70" s="75"/>
      <c r="L70" s="75"/>
      <c r="M70" s="75"/>
      <c r="N70" s="75"/>
      <c r="O70" s="75"/>
      <c r="P70" s="75"/>
      <c r="Q70" s="75"/>
      <c r="R70" s="75"/>
      <c r="S70" s="75"/>
      <c r="T70" s="75"/>
    </row>
    <row r="71" spans="2:20" x14ac:dyDescent="0.35">
      <c r="B71" s="22"/>
      <c r="C71" s="23"/>
      <c r="D71" s="22"/>
      <c r="E71" s="75"/>
      <c r="F71" s="75"/>
      <c r="G71" s="75"/>
      <c r="H71" s="75"/>
      <c r="I71" s="75"/>
      <c r="J71" s="75"/>
      <c r="K71" s="75"/>
      <c r="L71" s="75"/>
      <c r="M71" s="75"/>
      <c r="N71" s="75"/>
      <c r="O71" s="75"/>
      <c r="P71" s="75"/>
      <c r="Q71" s="75"/>
      <c r="R71" s="75"/>
      <c r="S71" s="75"/>
      <c r="T71" s="75"/>
    </row>
    <row r="72" spans="2:20" x14ac:dyDescent="0.35">
      <c r="B72" s="22"/>
      <c r="C72" s="23"/>
      <c r="D72" s="22"/>
      <c r="E72" s="75"/>
      <c r="F72" s="75"/>
      <c r="G72" s="75"/>
      <c r="H72" s="75"/>
      <c r="I72" s="75"/>
      <c r="J72" s="75"/>
      <c r="K72" s="75"/>
      <c r="L72" s="75"/>
      <c r="M72" s="75"/>
      <c r="N72" s="75"/>
      <c r="O72" s="75"/>
      <c r="P72" s="75"/>
      <c r="Q72" s="75"/>
      <c r="R72" s="75"/>
      <c r="S72" s="75"/>
      <c r="T72" s="75"/>
    </row>
    <row r="73" spans="2:20" x14ac:dyDescent="0.35">
      <c r="B73" s="22"/>
      <c r="C73" s="23"/>
      <c r="D73" s="22"/>
      <c r="E73" s="75"/>
      <c r="F73" s="75"/>
      <c r="G73" s="75"/>
      <c r="H73" s="75"/>
      <c r="I73" s="75"/>
      <c r="J73" s="75"/>
      <c r="K73" s="75"/>
      <c r="L73" s="75"/>
      <c r="M73" s="75"/>
      <c r="N73" s="75"/>
      <c r="O73" s="75"/>
      <c r="P73" s="75"/>
      <c r="Q73" s="75"/>
      <c r="R73" s="75"/>
      <c r="S73" s="75"/>
      <c r="T73" s="75"/>
    </row>
    <row r="74" spans="2:20" x14ac:dyDescent="0.35">
      <c r="B74" s="22"/>
      <c r="C74" s="23"/>
      <c r="D74" s="22"/>
      <c r="E74" s="75"/>
      <c r="F74" s="75"/>
      <c r="G74" s="75"/>
      <c r="H74" s="75"/>
      <c r="I74" s="75"/>
      <c r="J74" s="75"/>
      <c r="K74" s="75"/>
      <c r="L74" s="75"/>
      <c r="M74" s="75"/>
      <c r="N74" s="75"/>
      <c r="O74" s="75"/>
      <c r="P74" s="75"/>
      <c r="Q74" s="75"/>
      <c r="R74" s="75"/>
      <c r="S74" s="75"/>
      <c r="T74" s="75"/>
    </row>
    <row r="75" spans="2:20" x14ac:dyDescent="0.35">
      <c r="B75" s="22"/>
      <c r="C75" s="23"/>
      <c r="D75" s="22"/>
      <c r="E75" s="75"/>
      <c r="F75" s="75"/>
      <c r="G75" s="75"/>
      <c r="H75" s="75"/>
      <c r="I75" s="75"/>
      <c r="J75" s="75"/>
      <c r="K75" s="75"/>
      <c r="L75" s="75"/>
      <c r="M75" s="75"/>
      <c r="N75" s="75"/>
      <c r="O75" s="75"/>
      <c r="P75" s="75"/>
      <c r="Q75" s="75"/>
      <c r="R75" s="75"/>
      <c r="S75" s="75"/>
      <c r="T75" s="75"/>
    </row>
    <row r="76" spans="2:20" x14ac:dyDescent="0.35">
      <c r="B76" s="22"/>
      <c r="C76" s="23"/>
      <c r="D76" s="22"/>
      <c r="E76" s="75"/>
      <c r="F76" s="75"/>
      <c r="G76" s="75"/>
      <c r="H76" s="75"/>
      <c r="I76" s="75"/>
      <c r="J76" s="75"/>
      <c r="K76" s="75"/>
      <c r="L76" s="75"/>
      <c r="M76" s="75"/>
      <c r="N76" s="75"/>
      <c r="O76" s="75"/>
      <c r="P76" s="75"/>
      <c r="Q76" s="75"/>
      <c r="R76" s="75"/>
      <c r="S76" s="75"/>
      <c r="T76" s="75"/>
    </row>
    <row r="77" spans="2:20" x14ac:dyDescent="0.35">
      <c r="B77" s="22"/>
      <c r="C77" s="23"/>
      <c r="D77" s="22"/>
      <c r="E77" s="75"/>
      <c r="F77" s="75"/>
      <c r="G77" s="75"/>
      <c r="H77" s="75"/>
      <c r="I77" s="75"/>
      <c r="J77" s="75"/>
      <c r="K77" s="75"/>
      <c r="L77" s="75"/>
      <c r="M77" s="75"/>
      <c r="N77" s="75"/>
      <c r="O77" s="75"/>
      <c r="P77" s="75"/>
      <c r="Q77" s="75"/>
      <c r="R77" s="75"/>
      <c r="S77" s="75"/>
      <c r="T77" s="75"/>
    </row>
    <row r="78" spans="2:20" x14ac:dyDescent="0.35">
      <c r="B78" s="22"/>
      <c r="C78" s="23"/>
      <c r="D78" s="22"/>
      <c r="E78" s="75"/>
      <c r="F78" s="75"/>
      <c r="G78" s="75"/>
      <c r="H78" s="75"/>
      <c r="I78" s="75"/>
      <c r="J78" s="75"/>
      <c r="K78" s="75"/>
      <c r="L78" s="75"/>
      <c r="M78" s="75"/>
      <c r="N78" s="75"/>
      <c r="O78" s="75"/>
      <c r="P78" s="75"/>
      <c r="Q78" s="75"/>
      <c r="R78" s="75"/>
      <c r="S78" s="75"/>
      <c r="T78" s="75"/>
    </row>
    <row r="79" spans="2:20" x14ac:dyDescent="0.35">
      <c r="B79" s="22"/>
      <c r="C79" s="23"/>
      <c r="D79" s="22"/>
      <c r="E79" s="75"/>
      <c r="F79" s="75"/>
      <c r="G79" s="75"/>
      <c r="H79" s="75"/>
      <c r="I79" s="75"/>
      <c r="J79" s="75"/>
      <c r="K79" s="75"/>
      <c r="L79" s="75"/>
      <c r="M79" s="75"/>
      <c r="N79" s="75"/>
      <c r="O79" s="75"/>
      <c r="P79" s="75"/>
      <c r="Q79" s="75"/>
      <c r="R79" s="75"/>
      <c r="S79" s="75"/>
      <c r="T79" s="75"/>
    </row>
    <row r="80" spans="2:20" x14ac:dyDescent="0.35">
      <c r="B80" s="22"/>
      <c r="C80" s="23"/>
      <c r="D80" s="22"/>
      <c r="E80" s="75"/>
      <c r="F80" s="75"/>
      <c r="G80" s="75"/>
      <c r="H80" s="75"/>
      <c r="I80" s="75"/>
      <c r="J80" s="75"/>
      <c r="K80" s="75"/>
      <c r="L80" s="75"/>
      <c r="M80" s="75"/>
      <c r="N80" s="75"/>
      <c r="O80" s="75"/>
      <c r="P80" s="75"/>
      <c r="Q80" s="75"/>
      <c r="R80" s="75"/>
      <c r="S80" s="75"/>
      <c r="T80" s="75"/>
    </row>
    <row r="81" spans="2:20" x14ac:dyDescent="0.35">
      <c r="B81" s="22"/>
      <c r="C81" s="23"/>
      <c r="D81" s="22"/>
      <c r="E81" s="75"/>
      <c r="F81" s="75"/>
      <c r="G81" s="75"/>
      <c r="H81" s="75"/>
      <c r="I81" s="75"/>
      <c r="J81" s="75"/>
      <c r="K81" s="75"/>
      <c r="L81" s="75"/>
      <c r="M81" s="75"/>
      <c r="N81" s="75"/>
      <c r="O81" s="75"/>
      <c r="P81" s="75"/>
      <c r="Q81" s="75"/>
      <c r="R81" s="75"/>
      <c r="S81" s="75"/>
      <c r="T81" s="75"/>
    </row>
    <row r="82" spans="2:20" x14ac:dyDescent="0.35">
      <c r="B82" s="22"/>
      <c r="C82" s="23"/>
      <c r="D82" s="22"/>
      <c r="E82" s="75"/>
      <c r="F82" s="75"/>
      <c r="G82" s="75"/>
      <c r="H82" s="75"/>
      <c r="I82" s="75"/>
      <c r="J82" s="75"/>
      <c r="K82" s="75"/>
      <c r="L82" s="75"/>
      <c r="M82" s="75"/>
      <c r="N82" s="75"/>
      <c r="O82" s="75"/>
      <c r="P82" s="75"/>
      <c r="Q82" s="75"/>
      <c r="R82" s="75"/>
      <c r="S82" s="75"/>
      <c r="T82" s="75"/>
    </row>
    <row r="83" spans="2:20" x14ac:dyDescent="0.35">
      <c r="B83" s="22"/>
      <c r="C83" s="23"/>
      <c r="D83" s="22"/>
      <c r="E83" s="75"/>
      <c r="F83" s="75"/>
      <c r="G83" s="75"/>
      <c r="H83" s="75"/>
      <c r="I83" s="75"/>
      <c r="J83" s="75"/>
      <c r="K83" s="75"/>
      <c r="L83" s="75"/>
      <c r="M83" s="75"/>
      <c r="N83" s="75"/>
      <c r="O83" s="75"/>
      <c r="P83" s="75"/>
      <c r="Q83" s="75"/>
      <c r="R83" s="75"/>
      <c r="S83" s="75"/>
      <c r="T83" s="75"/>
    </row>
    <row r="84" spans="2:20" x14ac:dyDescent="0.35">
      <c r="B84" s="22"/>
      <c r="C84" s="23"/>
      <c r="D84" s="22"/>
      <c r="E84" s="75"/>
      <c r="F84" s="75"/>
      <c r="G84" s="75"/>
      <c r="H84" s="75"/>
      <c r="I84" s="75"/>
      <c r="J84" s="75"/>
      <c r="K84" s="75"/>
      <c r="L84" s="75"/>
      <c r="M84" s="75"/>
      <c r="N84" s="75"/>
      <c r="O84" s="75"/>
      <c r="P84" s="75"/>
      <c r="Q84" s="75"/>
      <c r="R84" s="75"/>
      <c r="S84" s="75"/>
      <c r="T84" s="75"/>
    </row>
    <row r="85" spans="2:20" x14ac:dyDescent="0.35">
      <c r="B85" s="22"/>
      <c r="C85" s="23"/>
      <c r="D85" s="22"/>
      <c r="E85" s="75"/>
      <c r="F85" s="75"/>
      <c r="G85" s="75"/>
      <c r="H85" s="75"/>
      <c r="I85" s="75"/>
      <c r="J85" s="75"/>
      <c r="K85" s="75"/>
      <c r="L85" s="75"/>
      <c r="M85" s="75"/>
      <c r="N85" s="75"/>
      <c r="O85" s="75"/>
      <c r="P85" s="75"/>
      <c r="Q85" s="75"/>
      <c r="R85" s="75"/>
      <c r="S85" s="75"/>
      <c r="T85" s="75"/>
    </row>
    <row r="86" spans="2:20" x14ac:dyDescent="0.35">
      <c r="B86" s="22"/>
      <c r="C86" s="23"/>
      <c r="D86" s="22"/>
      <c r="E86" s="75"/>
      <c r="F86" s="75"/>
      <c r="G86" s="75"/>
      <c r="H86" s="75"/>
      <c r="I86" s="75"/>
      <c r="J86" s="75"/>
      <c r="K86" s="75"/>
      <c r="L86" s="75"/>
      <c r="M86" s="75"/>
      <c r="N86" s="75"/>
      <c r="O86" s="75"/>
      <c r="P86" s="75"/>
      <c r="Q86" s="75"/>
      <c r="R86" s="75"/>
      <c r="S86" s="75"/>
      <c r="T86" s="75"/>
    </row>
    <row r="87" spans="2:20" x14ac:dyDescent="0.35">
      <c r="B87" s="22"/>
      <c r="C87" s="23"/>
      <c r="D87" s="22"/>
      <c r="E87" s="75"/>
      <c r="F87" s="75"/>
      <c r="G87" s="75"/>
      <c r="H87" s="75"/>
      <c r="I87" s="75"/>
      <c r="J87" s="75"/>
      <c r="K87" s="75"/>
      <c r="L87" s="75"/>
      <c r="M87" s="75"/>
      <c r="N87" s="75"/>
      <c r="O87" s="75"/>
      <c r="P87" s="75"/>
      <c r="Q87" s="75"/>
      <c r="R87" s="75"/>
      <c r="S87" s="75"/>
      <c r="T87" s="75"/>
    </row>
    <row r="88" spans="2:20" x14ac:dyDescent="0.35">
      <c r="B88" s="22"/>
      <c r="C88" s="23"/>
      <c r="D88" s="22"/>
      <c r="E88" s="75"/>
      <c r="F88" s="75"/>
      <c r="G88" s="75"/>
      <c r="H88" s="75"/>
      <c r="I88" s="75"/>
      <c r="J88" s="75"/>
      <c r="K88" s="75"/>
      <c r="L88" s="75"/>
      <c r="M88" s="75"/>
      <c r="N88" s="75"/>
      <c r="O88" s="75"/>
      <c r="P88" s="75"/>
      <c r="Q88" s="75"/>
      <c r="R88" s="75"/>
      <c r="S88" s="75"/>
      <c r="T88" s="75"/>
    </row>
    <row r="89" spans="2:20" x14ac:dyDescent="0.35">
      <c r="B89" s="22"/>
      <c r="C89" s="23"/>
      <c r="D89" s="22"/>
      <c r="E89" s="75"/>
      <c r="F89" s="75"/>
      <c r="G89" s="75"/>
      <c r="H89" s="75"/>
      <c r="I89" s="75"/>
      <c r="J89" s="75"/>
      <c r="K89" s="75"/>
      <c r="L89" s="75"/>
      <c r="M89" s="75"/>
      <c r="N89" s="75"/>
      <c r="O89" s="75"/>
      <c r="P89" s="75"/>
      <c r="Q89" s="75"/>
      <c r="R89" s="75"/>
      <c r="S89" s="75"/>
      <c r="T89" s="75"/>
    </row>
    <row r="90" spans="2:20" x14ac:dyDescent="0.35">
      <c r="B90" s="22"/>
      <c r="C90" s="23"/>
      <c r="D90" s="22"/>
      <c r="E90" s="75"/>
      <c r="F90" s="75"/>
      <c r="G90" s="75"/>
      <c r="H90" s="75"/>
      <c r="I90" s="75"/>
      <c r="J90" s="75"/>
      <c r="K90" s="75"/>
      <c r="L90" s="75"/>
      <c r="M90" s="75"/>
      <c r="N90" s="75"/>
      <c r="O90" s="75"/>
      <c r="P90" s="75"/>
      <c r="Q90" s="75"/>
      <c r="R90" s="75"/>
      <c r="S90" s="75"/>
      <c r="T90" s="75"/>
    </row>
    <row r="91" spans="2:20" x14ac:dyDescent="0.35">
      <c r="B91" s="22"/>
      <c r="C91" s="23"/>
      <c r="D91" s="22"/>
      <c r="E91" s="75"/>
      <c r="F91" s="75"/>
      <c r="G91" s="75"/>
      <c r="H91" s="75"/>
      <c r="I91" s="75"/>
      <c r="J91" s="75"/>
      <c r="K91" s="75"/>
      <c r="L91" s="75"/>
      <c r="M91" s="75"/>
      <c r="N91" s="75"/>
      <c r="O91" s="75"/>
      <c r="P91" s="75"/>
      <c r="Q91" s="75"/>
      <c r="R91" s="75"/>
      <c r="S91" s="75"/>
      <c r="T91" s="75"/>
    </row>
    <row r="92" spans="2:20" x14ac:dyDescent="0.35">
      <c r="B92" s="22"/>
      <c r="C92" s="23"/>
      <c r="D92" s="22"/>
      <c r="E92" s="75"/>
      <c r="F92" s="75"/>
      <c r="G92" s="75"/>
      <c r="H92" s="75"/>
      <c r="I92" s="75"/>
      <c r="J92" s="75"/>
      <c r="K92" s="75"/>
      <c r="L92" s="75"/>
      <c r="M92" s="75"/>
      <c r="N92" s="75"/>
      <c r="O92" s="75"/>
      <c r="P92" s="75"/>
      <c r="Q92" s="75"/>
      <c r="R92" s="75"/>
      <c r="S92" s="75"/>
      <c r="T92" s="75"/>
    </row>
    <row r="93" spans="2:20" x14ac:dyDescent="0.35">
      <c r="B93" s="22"/>
      <c r="C93" s="23"/>
      <c r="D93" s="22"/>
      <c r="E93" s="75"/>
      <c r="F93" s="75"/>
      <c r="G93" s="75"/>
      <c r="H93" s="75"/>
      <c r="I93" s="75"/>
      <c r="J93" s="75"/>
      <c r="K93" s="75"/>
      <c r="L93" s="75"/>
      <c r="M93" s="75"/>
      <c r="N93" s="75"/>
      <c r="O93" s="75"/>
      <c r="P93" s="75"/>
      <c r="Q93" s="75"/>
      <c r="R93" s="75"/>
      <c r="S93" s="75"/>
      <c r="T93" s="75"/>
    </row>
    <row r="94" spans="2:20" x14ac:dyDescent="0.35">
      <c r="B94" s="22"/>
      <c r="C94" s="23"/>
      <c r="D94" s="22"/>
      <c r="E94" s="75"/>
      <c r="F94" s="75"/>
      <c r="G94" s="75"/>
      <c r="H94" s="75"/>
      <c r="I94" s="75"/>
      <c r="J94" s="75"/>
      <c r="K94" s="75"/>
      <c r="L94" s="75"/>
      <c r="M94" s="75"/>
      <c r="N94" s="75"/>
      <c r="O94" s="75"/>
      <c r="P94" s="75"/>
      <c r="Q94" s="75"/>
      <c r="R94" s="75"/>
      <c r="S94" s="75"/>
      <c r="T94" s="75"/>
    </row>
    <row r="95" spans="2:20" x14ac:dyDescent="0.35">
      <c r="B95" s="22"/>
      <c r="C95" s="23"/>
      <c r="D95" s="22"/>
      <c r="E95" s="75"/>
      <c r="F95" s="75"/>
      <c r="G95" s="75"/>
      <c r="H95" s="75"/>
      <c r="I95" s="75"/>
      <c r="J95" s="75"/>
      <c r="K95" s="75"/>
      <c r="L95" s="75"/>
      <c r="M95" s="75"/>
      <c r="N95" s="75"/>
      <c r="O95" s="75"/>
      <c r="P95" s="75"/>
      <c r="Q95" s="75"/>
      <c r="R95" s="75"/>
      <c r="S95" s="75"/>
      <c r="T95" s="75"/>
    </row>
    <row r="96" spans="2:20" x14ac:dyDescent="0.35">
      <c r="B96" s="22"/>
      <c r="C96" s="23"/>
      <c r="D96" s="22"/>
      <c r="E96" s="75"/>
      <c r="F96" s="75"/>
      <c r="G96" s="75"/>
      <c r="H96" s="75"/>
      <c r="I96" s="75"/>
      <c r="J96" s="75"/>
      <c r="K96" s="75"/>
      <c r="L96" s="75"/>
      <c r="M96" s="75"/>
      <c r="N96" s="75"/>
      <c r="O96" s="75"/>
      <c r="P96" s="75"/>
      <c r="Q96" s="75"/>
      <c r="R96" s="75"/>
      <c r="S96" s="75"/>
      <c r="T96" s="75"/>
    </row>
    <row r="97" spans="2:20" x14ac:dyDescent="0.35">
      <c r="B97" s="22"/>
      <c r="C97" s="23"/>
      <c r="D97" s="22"/>
      <c r="E97" s="75"/>
      <c r="F97" s="75"/>
      <c r="G97" s="75"/>
      <c r="H97" s="75"/>
      <c r="I97" s="75"/>
      <c r="J97" s="75"/>
      <c r="K97" s="75"/>
      <c r="L97" s="75"/>
      <c r="M97" s="75"/>
      <c r="N97" s="75"/>
      <c r="O97" s="75"/>
      <c r="P97" s="75"/>
      <c r="Q97" s="75"/>
      <c r="R97" s="75"/>
      <c r="S97" s="75"/>
      <c r="T97" s="75"/>
    </row>
    <row r="98" spans="2:20" ht="14" thickBot="1" x14ac:dyDescent="0.4">
      <c r="B98" s="24"/>
      <c r="C98" s="25"/>
      <c r="D98" s="24"/>
      <c r="E98" s="76"/>
      <c r="F98" s="77"/>
      <c r="G98" s="77"/>
      <c r="H98" s="77"/>
      <c r="I98" s="77"/>
      <c r="J98" s="77"/>
      <c r="K98" s="77"/>
      <c r="L98" s="77"/>
      <c r="M98" s="77"/>
      <c r="N98" s="77"/>
      <c r="O98" s="77"/>
      <c r="P98" s="77"/>
      <c r="Q98" s="77"/>
      <c r="R98" s="77"/>
      <c r="S98" s="77"/>
      <c r="T98" s="78"/>
    </row>
  </sheetData>
  <sheetProtection selectLockedCells="1" selectUnlockedCells="1"/>
  <mergeCells count="79">
    <mergeCell ref="B20:T20"/>
    <mergeCell ref="B11:D11"/>
    <mergeCell ref="E22:T22"/>
    <mergeCell ref="E23:T23"/>
    <mergeCell ref="E24:T24"/>
    <mergeCell ref="E25:T25"/>
    <mergeCell ref="E26:T26"/>
    <mergeCell ref="E27:T27"/>
    <mergeCell ref="E28:T28"/>
    <mergeCell ref="E29:T29"/>
    <mergeCell ref="E30:T30"/>
    <mergeCell ref="E31:T31"/>
    <mergeCell ref="E32:T32"/>
    <mergeCell ref="E33:T33"/>
    <mergeCell ref="E34:T34"/>
    <mergeCell ref="E35:T35"/>
    <mergeCell ref="E36:T36"/>
    <mergeCell ref="E37:T37"/>
    <mergeCell ref="E38:T38"/>
    <mergeCell ref="E39:T39"/>
    <mergeCell ref="E40:T40"/>
    <mergeCell ref="E41:T41"/>
    <mergeCell ref="E42:T42"/>
    <mergeCell ref="E43:T43"/>
    <mergeCell ref="E44:T44"/>
    <mergeCell ref="E45:T45"/>
    <mergeCell ref="E46:T46"/>
    <mergeCell ref="E47:T47"/>
    <mergeCell ref="E48:T48"/>
    <mergeCell ref="E49:T49"/>
    <mergeCell ref="E50:T50"/>
    <mergeCell ref="E51:T51"/>
    <mergeCell ref="E52:T52"/>
    <mergeCell ref="E53:T53"/>
    <mergeCell ref="E54:T54"/>
    <mergeCell ref="E55:T55"/>
    <mergeCell ref="E56:T56"/>
    <mergeCell ref="E57:T57"/>
    <mergeCell ref="E58:T58"/>
    <mergeCell ref="E59:T59"/>
    <mergeCell ref="E60:T60"/>
    <mergeCell ref="E61:T61"/>
    <mergeCell ref="E62:T62"/>
    <mergeCell ref="E63:T63"/>
    <mergeCell ref="E64:T64"/>
    <mergeCell ref="E65:T65"/>
    <mergeCell ref="E66:T66"/>
    <mergeCell ref="E67:T67"/>
    <mergeCell ref="E68:T68"/>
    <mergeCell ref="E69:T69"/>
    <mergeCell ref="E70:T70"/>
    <mergeCell ref="E71:T71"/>
    <mergeCell ref="E72:T72"/>
    <mergeCell ref="E73:T73"/>
    <mergeCell ref="E74:T74"/>
    <mergeCell ref="E75:T75"/>
    <mergeCell ref="E76:T76"/>
    <mergeCell ref="E77:T77"/>
    <mergeCell ref="E78:T78"/>
    <mergeCell ref="E79:T79"/>
    <mergeCell ref="E80:T80"/>
    <mergeCell ref="E81:T81"/>
    <mergeCell ref="E82:T82"/>
    <mergeCell ref="E83:T83"/>
    <mergeCell ref="E84:T84"/>
    <mergeCell ref="E85:T85"/>
    <mergeCell ref="E86:T86"/>
    <mergeCell ref="E87:T87"/>
    <mergeCell ref="E88:T88"/>
    <mergeCell ref="E89:T89"/>
    <mergeCell ref="E90:T90"/>
    <mergeCell ref="E91:T91"/>
    <mergeCell ref="E92:T92"/>
    <mergeCell ref="E93:T93"/>
    <mergeCell ref="E98:T98"/>
    <mergeCell ref="E94:T94"/>
    <mergeCell ref="E95:T95"/>
    <mergeCell ref="E96:T96"/>
    <mergeCell ref="E97:T97"/>
  </mergeCells>
  <dataValidations count="1">
    <dataValidation type="list" allowBlank="1" showInputMessage="1" showErrorMessage="1" sqref="B11" xr:uid="{00000000-0002-0000-0000-000000000000}">
      <formula1>"Werkversie,Concept,Eindconcept,Definieve versie"</formula1>
    </dataValidation>
  </dataValidations>
  <pageMargins left="0.7" right="0.7" top="0.75" bottom="0.75" header="0.3" footer="0.3"/>
  <pageSetup paperSize="9" orientation="portrait" r:id="rId1"/>
  <headerFooter>
    <oddFooter>&amp;L_x000D_&amp;1#&amp;"Calibri"&amp;10&amp;K000000 Intern gebruik</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Blad7">
    <tabColor theme="5"/>
  </sheetPr>
  <dimension ref="A2:AA78"/>
  <sheetViews>
    <sheetView showGridLines="0" tabSelected="1" zoomScaleNormal="100" workbookViewId="0">
      <selection activeCell="O14" sqref="O14"/>
    </sheetView>
  </sheetViews>
  <sheetFormatPr defaultColWidth="9.09765625" defaultRowHeight="13.5" x14ac:dyDescent="0.35"/>
  <cols>
    <col min="1" max="1" width="2.8984375" style="28" customWidth="1"/>
    <col min="2" max="2" width="18.09765625" style="28" customWidth="1"/>
    <col min="3" max="11" width="12.69921875" style="28" customWidth="1"/>
    <col min="12" max="14" width="12.09765625" style="28" customWidth="1"/>
    <col min="15" max="16384" width="9.09765625" style="28"/>
  </cols>
  <sheetData>
    <row r="2" spans="1:13" ht="31" x14ac:dyDescent="0.35">
      <c r="C2" s="26" t="str">
        <f>Voorblad!$B$7</f>
        <v>Tool gezondheidsbaten</v>
      </c>
      <c r="D2" s="27"/>
      <c r="E2" s="27"/>
      <c r="F2" s="27"/>
    </row>
    <row r="3" spans="1:13" ht="12.75" customHeight="1" x14ac:dyDescent="0.35">
      <c r="C3" s="27" t="str">
        <f>Tool!C3</f>
        <v>Tool om de gezondheidsbaten die gepaard gaan met bespaarde emissies uit te rekenen</v>
      </c>
      <c r="D3" s="27"/>
      <c r="E3" s="27"/>
      <c r="F3" s="27"/>
    </row>
    <row r="4" spans="1:13" ht="12.75" customHeight="1" x14ac:dyDescent="0.35">
      <c r="B4" s="27"/>
      <c r="C4" s="27"/>
      <c r="D4" s="27"/>
      <c r="E4" s="27"/>
      <c r="F4" s="27"/>
    </row>
    <row r="6" spans="1:13" s="29" customFormat="1" ht="14.5" x14ac:dyDescent="0.35">
      <c r="A6" s="32" t="s">
        <v>8</v>
      </c>
      <c r="B6" s="32" t="s">
        <v>12</v>
      </c>
    </row>
    <row r="8" spans="1:13" s="35" customFormat="1" x14ac:dyDescent="0.35">
      <c r="B8" s="36" t="s">
        <v>44</v>
      </c>
      <c r="C8" s="36"/>
      <c r="D8" s="36"/>
      <c r="E8" s="66">
        <v>2024</v>
      </c>
      <c r="F8" s="47" t="s">
        <v>93</v>
      </c>
      <c r="G8" s="36"/>
      <c r="H8" s="36"/>
      <c r="I8" s="36"/>
      <c r="J8" s="36"/>
    </row>
    <row r="9" spans="1:13" customFormat="1" x14ac:dyDescent="0.35"/>
    <row r="10" spans="1:13" x14ac:dyDescent="0.35">
      <c r="B10" s="31" t="s">
        <v>30</v>
      </c>
      <c r="D10" s="41" t="s">
        <v>5</v>
      </c>
      <c r="E10" s="41" t="str">
        <f>"Prijs (€"&amp;E8&amp;")"</f>
        <v>Prijs (€2024)</v>
      </c>
      <c r="F10" s="41" t="s">
        <v>94</v>
      </c>
      <c r="G10" s="41" t="s">
        <v>11</v>
      </c>
      <c r="H10" s="41" t="s">
        <v>31</v>
      </c>
      <c r="I10"/>
      <c r="L10" s="31" t="s">
        <v>71</v>
      </c>
    </row>
    <row r="11" spans="1:13" x14ac:dyDescent="0.35">
      <c r="B11" s="28" t="s">
        <v>59</v>
      </c>
      <c r="D11" t="s">
        <v>16</v>
      </c>
      <c r="E11" s="44">
        <f>F11/$L$11*_xlfn.XLOOKUP($E$8,$K$11:$K$16,$L$11:$L$16)</f>
        <v>142.83458646616543</v>
      </c>
      <c r="F11" s="68">
        <v>121</v>
      </c>
      <c r="G11" t="s">
        <v>22</v>
      </c>
      <c r="H11" t="s">
        <v>23</v>
      </c>
      <c r="I11"/>
      <c r="K11" s="28">
        <v>2021</v>
      </c>
      <c r="L11" s="40">
        <v>110.39</v>
      </c>
    </row>
    <row r="12" spans="1:13" x14ac:dyDescent="0.35">
      <c r="B12" s="28" t="s">
        <v>60</v>
      </c>
      <c r="D12" t="s">
        <v>17</v>
      </c>
      <c r="E12" s="69">
        <f t="shared" ref="E12:E16" si="0">F12/$L$11*_xlfn.XLOOKUP($E$8,$K$11:$K$16,$L$11:$L$16)</f>
        <v>81.805263157894743</v>
      </c>
      <c r="F12" s="67">
        <v>69.3</v>
      </c>
      <c r="G12" t="s">
        <v>22</v>
      </c>
      <c r="H12" t="s">
        <v>23</v>
      </c>
      <c r="I12"/>
      <c r="K12" s="28">
        <v>2022</v>
      </c>
      <c r="L12" s="40">
        <v>121.43</v>
      </c>
    </row>
    <row r="13" spans="1:13" x14ac:dyDescent="0.35">
      <c r="B13" s="28" t="s">
        <v>26</v>
      </c>
      <c r="D13" t="s">
        <v>18</v>
      </c>
      <c r="E13" s="69">
        <f t="shared" si="0"/>
        <v>35.29548872180451</v>
      </c>
      <c r="F13" s="67">
        <v>29.9</v>
      </c>
      <c r="G13" t="s">
        <v>22</v>
      </c>
      <c r="H13" t="s">
        <v>23</v>
      </c>
      <c r="I13"/>
      <c r="K13" s="28">
        <v>2023</v>
      </c>
      <c r="L13" s="40">
        <v>126.09</v>
      </c>
    </row>
    <row r="14" spans="1:13" x14ac:dyDescent="0.35">
      <c r="B14" s="28" t="s">
        <v>27</v>
      </c>
      <c r="D14" t="s">
        <v>19</v>
      </c>
      <c r="E14" s="69">
        <f t="shared" si="0"/>
        <v>67.875939849624061</v>
      </c>
      <c r="F14" s="67">
        <v>57.5</v>
      </c>
      <c r="G14" t="s">
        <v>22</v>
      </c>
      <c r="H14" t="s">
        <v>23</v>
      </c>
      <c r="I14"/>
      <c r="K14" s="28">
        <v>2024</v>
      </c>
      <c r="L14" s="40">
        <v>130.31</v>
      </c>
      <c r="M14" s="28" t="s">
        <v>102</v>
      </c>
    </row>
    <row r="15" spans="1:13" x14ac:dyDescent="0.35">
      <c r="B15" s="28" t="s">
        <v>28</v>
      </c>
      <c r="D15" t="s">
        <v>20</v>
      </c>
      <c r="E15" s="43">
        <f t="shared" si="0"/>
        <v>3.2226315789473681</v>
      </c>
      <c r="F15" s="46">
        <v>2.73</v>
      </c>
      <c r="G15" t="s">
        <v>22</v>
      </c>
      <c r="H15" t="s">
        <v>23</v>
      </c>
      <c r="I15"/>
      <c r="K15" s="28">
        <v>2025</v>
      </c>
      <c r="L15" s="40"/>
    </row>
    <row r="16" spans="1:13" x14ac:dyDescent="0.35">
      <c r="B16" s="28" t="s">
        <v>29</v>
      </c>
      <c r="D16" t="s">
        <v>21</v>
      </c>
      <c r="E16" s="69">
        <f t="shared" si="0"/>
        <v>58.19624060150376</v>
      </c>
      <c r="F16" s="67">
        <v>49.3</v>
      </c>
      <c r="G16" t="s">
        <v>22</v>
      </c>
      <c r="H16" t="s">
        <v>23</v>
      </c>
      <c r="I16"/>
      <c r="K16" s="28">
        <v>2026</v>
      </c>
      <c r="L16" s="40"/>
    </row>
    <row r="17" spans="1:27" x14ac:dyDescent="0.35">
      <c r="C17"/>
      <c r="D17"/>
      <c r="E17"/>
      <c r="F17"/>
      <c r="G17"/>
      <c r="H17"/>
      <c r="I17"/>
    </row>
    <row r="18" spans="1:27" s="35" customFormat="1" x14ac:dyDescent="0.35">
      <c r="A18" s="36"/>
      <c r="B18" s="36" t="s">
        <v>70</v>
      </c>
      <c r="C18" s="47"/>
      <c r="D18" s="36"/>
      <c r="E18" s="36"/>
      <c r="F18" s="36"/>
      <c r="G18" s="36"/>
      <c r="H18" s="36"/>
      <c r="I18" s="48"/>
      <c r="J18" s="36"/>
      <c r="K18" s="36"/>
      <c r="L18" s="36"/>
      <c r="M18" s="36"/>
    </row>
    <row r="19" spans="1:27" x14ac:dyDescent="0.35">
      <c r="H19"/>
      <c r="I19"/>
    </row>
    <row r="20" spans="1:27" x14ac:dyDescent="0.35">
      <c r="C20" s="41" t="str">
        <f>"In €"&amp;E8</f>
        <v>In €2024</v>
      </c>
      <c r="H20" s="60" t="s">
        <v>97</v>
      </c>
      <c r="I20"/>
    </row>
    <row r="21" spans="1:27" x14ac:dyDescent="0.35">
      <c r="H21"/>
      <c r="I21"/>
    </row>
    <row r="22" spans="1:27" x14ac:dyDescent="0.35">
      <c r="B22" s="30" t="s">
        <v>16</v>
      </c>
      <c r="C22" s="31" t="s">
        <v>73</v>
      </c>
      <c r="D22"/>
      <c r="E22"/>
      <c r="F22"/>
      <c r="G22"/>
      <c r="H22" s="31" t="s">
        <v>73</v>
      </c>
      <c r="I22"/>
      <c r="J22"/>
      <c r="K22"/>
      <c r="Q22" s="31"/>
      <c r="R22" s="31"/>
      <c r="S22" s="31"/>
      <c r="T22" s="41"/>
      <c r="W22" s="41"/>
      <c r="X22" s="31"/>
      <c r="Y22" s="31"/>
      <c r="Z22" s="31"/>
      <c r="AA22" s="41"/>
    </row>
    <row r="23" spans="1:27" x14ac:dyDescent="0.35">
      <c r="B23" s="31" t="s">
        <v>72</v>
      </c>
      <c r="C23" s="41" t="s">
        <v>66</v>
      </c>
      <c r="D23" s="41" t="s">
        <v>67</v>
      </c>
      <c r="E23" s="41" t="s">
        <v>68</v>
      </c>
      <c r="F23" s="41" t="s">
        <v>69</v>
      </c>
      <c r="G23" s="31"/>
      <c r="H23" s="41" t="s">
        <v>66</v>
      </c>
      <c r="I23" s="41" t="s">
        <v>67</v>
      </c>
      <c r="J23" s="41" t="s">
        <v>68</v>
      </c>
      <c r="K23" s="41" t="s">
        <v>69</v>
      </c>
      <c r="Q23" s="51"/>
      <c r="R23" s="51"/>
      <c r="S23" s="51"/>
      <c r="T23" s="51"/>
      <c r="W23" s="51"/>
      <c r="X23" s="51"/>
      <c r="Y23" s="51"/>
      <c r="Z23" s="51"/>
      <c r="AA23" s="51"/>
    </row>
    <row r="24" spans="1:27" x14ac:dyDescent="0.35">
      <c r="B24" s="28" t="s">
        <v>81</v>
      </c>
      <c r="C24" s="44">
        <f>H24/$L$11*_xlfn.XLOOKUP($E$8,$K$11:$K$16,$L$11:$L$16)</f>
        <v>150.15338345864663</v>
      </c>
      <c r="D24" s="44">
        <f t="shared" ref="D24:F24" si="1">I24/$L$11*_xlfn.XLOOKUP($E$8,$K$11:$K$16,$L$11:$L$16)</f>
        <v>142.83458646616543</v>
      </c>
      <c r="E24" s="44">
        <f t="shared" si="1"/>
        <v>142.83458646616543</v>
      </c>
      <c r="F24" s="44">
        <f t="shared" si="1"/>
        <v>65.75112781954887</v>
      </c>
      <c r="H24" s="68">
        <v>127.2</v>
      </c>
      <c r="I24" s="44">
        <f>IF($H24*0.7&lt;$F$11,$F$11,$H24*0.7)</f>
        <v>121</v>
      </c>
      <c r="J24" s="68">
        <v>121</v>
      </c>
      <c r="K24" s="68">
        <v>55.7</v>
      </c>
      <c r="Q24" s="51"/>
      <c r="R24" s="51"/>
      <c r="S24" s="51"/>
      <c r="T24" s="51"/>
      <c r="W24" s="51"/>
      <c r="X24" s="51"/>
      <c r="Y24" s="51"/>
      <c r="Z24" s="51"/>
      <c r="AA24" s="51"/>
    </row>
    <row r="25" spans="1:27" x14ac:dyDescent="0.35">
      <c r="B25" s="28" t="s">
        <v>86</v>
      </c>
      <c r="C25" s="44">
        <f t="shared" ref="C25:C28" si="2">H25/$L$11*_xlfn.XLOOKUP($E$8,$K$11:$K$16,$L$11:$L$16)</f>
        <v>185.56691729323308</v>
      </c>
      <c r="D25" s="44">
        <f t="shared" ref="D25:D28" si="3">I25/$L$11*_xlfn.XLOOKUP($E$8,$K$11:$K$16,$L$11:$L$16)</f>
        <v>142.83458646616543</v>
      </c>
      <c r="E25" s="44">
        <f t="shared" ref="E25:E28" si="4">J25/$L$11*_xlfn.XLOOKUP($E$8,$K$11:$K$16,$L$11:$L$16)</f>
        <v>142.83458646616543</v>
      </c>
      <c r="F25" s="44">
        <f t="shared" ref="F25:F28" si="5">K25/$L$11*_xlfn.XLOOKUP($E$8,$K$11:$K$16,$L$11:$L$16)</f>
        <v>65.75112781954887</v>
      </c>
      <c r="H25" s="68">
        <v>157.19999999999999</v>
      </c>
      <c r="I25" s="44">
        <f>IF($H25*0.7&lt;$F$11,$F$11,$H25*0.7)</f>
        <v>121</v>
      </c>
      <c r="J25" s="68">
        <v>121</v>
      </c>
      <c r="K25" s="68">
        <v>55.7</v>
      </c>
      <c r="Q25" s="51"/>
      <c r="R25" s="51"/>
      <c r="S25" s="51"/>
      <c r="T25" s="51"/>
      <c r="W25" s="51"/>
      <c r="X25" s="51"/>
      <c r="Y25" s="51"/>
      <c r="Z25" s="51"/>
      <c r="AA25" s="51"/>
    </row>
    <row r="26" spans="1:27" x14ac:dyDescent="0.35">
      <c r="B26" s="28" t="s">
        <v>82</v>
      </c>
      <c r="C26" s="44">
        <f t="shared" si="2"/>
        <v>265.6015037593985</v>
      </c>
      <c r="D26" s="44">
        <f t="shared" si="3"/>
        <v>185.92105263157896</v>
      </c>
      <c r="E26" s="44">
        <f t="shared" si="4"/>
        <v>142.83458646616543</v>
      </c>
      <c r="F26" s="44">
        <f t="shared" si="5"/>
        <v>65.75112781954887</v>
      </c>
      <c r="H26" s="68">
        <v>225</v>
      </c>
      <c r="I26" s="44">
        <f>IF($H26*0.7&lt;$F$11,$F$11,$H26*0.7)</f>
        <v>157.5</v>
      </c>
      <c r="J26" s="68">
        <v>121</v>
      </c>
      <c r="K26" s="68">
        <v>55.7</v>
      </c>
      <c r="M26" s="51"/>
    </row>
    <row r="27" spans="1:27" x14ac:dyDescent="0.35">
      <c r="B27" s="28" t="s">
        <v>83</v>
      </c>
      <c r="C27" s="44">
        <f t="shared" si="2"/>
        <v>401.94360902255636</v>
      </c>
      <c r="D27" s="44">
        <f t="shared" si="3"/>
        <v>281.36052631578946</v>
      </c>
      <c r="E27" s="44">
        <f t="shared" si="4"/>
        <v>142.83458646616543</v>
      </c>
      <c r="F27" s="44">
        <f t="shared" si="5"/>
        <v>65.75112781954887</v>
      </c>
      <c r="H27" s="68">
        <v>340.5</v>
      </c>
      <c r="I27" s="44">
        <f>IF($H27*0.7&lt;$F$11,$F$11,$H27*0.7)</f>
        <v>238.35</v>
      </c>
      <c r="J27" s="68">
        <v>121</v>
      </c>
      <c r="K27" s="68">
        <v>55.7</v>
      </c>
      <c r="M27" s="51"/>
    </row>
    <row r="28" spans="1:27" x14ac:dyDescent="0.35">
      <c r="B28" s="28" t="s">
        <v>84</v>
      </c>
      <c r="C28" s="44">
        <f t="shared" si="2"/>
        <v>680.53007518796994</v>
      </c>
      <c r="D28" s="44">
        <f t="shared" si="3"/>
        <v>476.37105263157889</v>
      </c>
      <c r="E28" s="44">
        <f t="shared" si="4"/>
        <v>142.83458646616543</v>
      </c>
      <c r="F28" s="44">
        <f t="shared" si="5"/>
        <v>65.75112781954887</v>
      </c>
      <c r="H28" s="68">
        <v>576.5</v>
      </c>
      <c r="I28" s="44">
        <f>IF($H28*0.7&lt;$F$11,$F$11,$H28*0.7)</f>
        <v>403.54999999999995</v>
      </c>
      <c r="J28" s="68">
        <v>121</v>
      </c>
      <c r="K28" s="68">
        <v>55.7</v>
      </c>
      <c r="Q28" s="31"/>
      <c r="R28" s="31"/>
      <c r="S28" s="31"/>
      <c r="T28" s="41"/>
    </row>
    <row r="29" spans="1:27" x14ac:dyDescent="0.35">
      <c r="C29"/>
      <c r="D29"/>
      <c r="E29"/>
      <c r="F29"/>
      <c r="G29"/>
      <c r="H29"/>
      <c r="I29"/>
      <c r="J29"/>
      <c r="K29"/>
      <c r="L29"/>
      <c r="Q29" s="31"/>
      <c r="R29" s="31"/>
      <c r="S29" s="31"/>
      <c r="T29" s="41"/>
    </row>
    <row r="30" spans="1:27" x14ac:dyDescent="0.35">
      <c r="B30" s="61" t="s">
        <v>17</v>
      </c>
      <c r="C30" s="31" t="s">
        <v>73</v>
      </c>
      <c r="D30"/>
      <c r="E30"/>
      <c r="F30"/>
      <c r="G30"/>
      <c r="H30"/>
      <c r="I30" s="71"/>
      <c r="J30"/>
      <c r="K30"/>
      <c r="L30"/>
      <c r="M30"/>
      <c r="P30" s="51"/>
      <c r="Q30" s="51"/>
      <c r="R30" s="51"/>
      <c r="S30" s="51"/>
      <c r="T30" s="51"/>
    </row>
    <row r="31" spans="1:27" x14ac:dyDescent="0.35">
      <c r="B31" s="31" t="s">
        <v>72</v>
      </c>
      <c r="C31" t="s">
        <v>66</v>
      </c>
      <c r="D31" t="s">
        <v>67</v>
      </c>
      <c r="E31" t="s">
        <v>68</v>
      </c>
      <c r="F31" t="s">
        <v>69</v>
      </c>
      <c r="G31"/>
      <c r="H31"/>
      <c r="I31" s="72"/>
      <c r="J31"/>
      <c r="K31"/>
      <c r="L31"/>
      <c r="M31"/>
      <c r="P31" s="51"/>
      <c r="Q31" s="51"/>
      <c r="R31" s="51"/>
      <c r="S31" s="51"/>
      <c r="T31" s="51"/>
    </row>
    <row r="32" spans="1:27" x14ac:dyDescent="0.35">
      <c r="B32" s="28" t="s">
        <v>81</v>
      </c>
      <c r="C32" s="44">
        <f>C24*($E$12/$E$11)</f>
        <v>85.996937799043053</v>
      </c>
      <c r="D32" s="44">
        <f>IF(0.7*C32&lt;$E$12,$E$12,0.7*C32)</f>
        <v>81.805263157894743</v>
      </c>
      <c r="E32" s="44">
        <f>$E$12</f>
        <v>81.805263157894743</v>
      </c>
      <c r="F32" s="44">
        <f t="shared" ref="F32" si="6">F24*($E$12/$E$11)</f>
        <v>37.657464114832528</v>
      </c>
      <c r="G32"/>
      <c r="H32"/>
      <c r="I32"/>
      <c r="J32"/>
      <c r="K32"/>
      <c r="L32"/>
      <c r="M32"/>
      <c r="P32" s="51"/>
      <c r="Q32" s="51"/>
      <c r="R32" s="51"/>
      <c r="S32" s="51"/>
      <c r="T32" s="51"/>
    </row>
    <row r="33" spans="2:20" x14ac:dyDescent="0.35">
      <c r="B33" s="28" t="s">
        <v>86</v>
      </c>
      <c r="C33" s="44">
        <f t="shared" ref="C33:F33" si="7">C25*($E$12/$E$11)</f>
        <v>106.27923444976075</v>
      </c>
      <c r="D33" s="44">
        <f t="shared" ref="D33:D36" si="8">IF(0.7*C33&lt;$E$12,$E$12,0.7*C33)</f>
        <v>81.805263157894743</v>
      </c>
      <c r="E33" s="44">
        <f t="shared" ref="E33:E36" si="9">$E$12</f>
        <v>81.805263157894743</v>
      </c>
      <c r="F33" s="44">
        <f t="shared" si="7"/>
        <v>37.657464114832528</v>
      </c>
      <c r="G33"/>
      <c r="H33"/>
      <c r="I33"/>
      <c r="J33"/>
      <c r="K33"/>
      <c r="L33"/>
      <c r="M33"/>
      <c r="P33" s="51"/>
      <c r="Q33" s="51"/>
      <c r="R33" s="51"/>
      <c r="S33" s="51"/>
      <c r="T33" s="51"/>
    </row>
    <row r="34" spans="2:20" x14ac:dyDescent="0.35">
      <c r="B34" s="28" t="s">
        <v>82</v>
      </c>
      <c r="C34" s="44">
        <f t="shared" ref="C34:F34" si="10">C26*($E$12/$E$11)</f>
        <v>152.11722488038276</v>
      </c>
      <c r="D34" s="44">
        <f t="shared" si="8"/>
        <v>106.48205741626793</v>
      </c>
      <c r="E34" s="44">
        <f t="shared" si="9"/>
        <v>81.805263157894743</v>
      </c>
      <c r="F34" s="44">
        <f t="shared" si="10"/>
        <v>37.657464114832528</v>
      </c>
      <c r="G34"/>
      <c r="H34"/>
      <c r="I34"/>
      <c r="J34"/>
      <c r="K34"/>
      <c r="L34"/>
      <c r="M34"/>
      <c r="P34" s="51"/>
      <c r="Q34" s="51"/>
      <c r="R34" s="51"/>
      <c r="S34" s="51"/>
      <c r="T34" s="51"/>
    </row>
    <row r="35" spans="2:20" x14ac:dyDescent="0.35">
      <c r="B35" s="28" t="s">
        <v>83</v>
      </c>
      <c r="C35" s="44">
        <f t="shared" ref="C35:F35" si="11">C27*($E$12/$E$11)</f>
        <v>230.20406698564588</v>
      </c>
      <c r="D35" s="44">
        <f t="shared" si="8"/>
        <v>161.1428468899521</v>
      </c>
      <c r="E35" s="44">
        <f t="shared" si="9"/>
        <v>81.805263157894743</v>
      </c>
      <c r="F35" s="44">
        <f t="shared" si="11"/>
        <v>37.657464114832528</v>
      </c>
      <c r="G35"/>
      <c r="H35"/>
      <c r="I35"/>
      <c r="J35"/>
      <c r="K35"/>
      <c r="L35"/>
      <c r="M35"/>
      <c r="P35" s="51"/>
      <c r="Q35" s="51"/>
      <c r="R35" s="51"/>
      <c r="S35" s="51"/>
      <c r="T35" s="51"/>
    </row>
    <row r="36" spans="2:20" x14ac:dyDescent="0.35">
      <c r="B36" s="28" t="s">
        <v>84</v>
      </c>
      <c r="C36" s="44">
        <f>C28*($E$12/$E$11)</f>
        <v>389.75813397129184</v>
      </c>
      <c r="D36" s="44">
        <f t="shared" si="8"/>
        <v>272.83069377990427</v>
      </c>
      <c r="E36" s="44">
        <f t="shared" si="9"/>
        <v>81.805263157894743</v>
      </c>
      <c r="F36" s="44">
        <f t="shared" ref="F36" si="12">F28*($E$12/$E$11)</f>
        <v>37.657464114832528</v>
      </c>
    </row>
    <row r="37" spans="2:20" x14ac:dyDescent="0.35">
      <c r="C37"/>
      <c r="D37"/>
      <c r="E37"/>
      <c r="F37"/>
    </row>
    <row r="38" spans="2:20" s="35" customFormat="1" x14ac:dyDescent="0.35">
      <c r="B38" s="36" t="s">
        <v>14</v>
      </c>
      <c r="C38" s="36"/>
      <c r="D38" s="52"/>
      <c r="E38" s="36"/>
      <c r="F38" s="36"/>
      <c r="G38" s="36"/>
      <c r="H38" s="36"/>
      <c r="I38" s="36"/>
      <c r="J38" s="36"/>
    </row>
    <row r="40" spans="2:20" x14ac:dyDescent="0.35">
      <c r="B40" s="49" t="s">
        <v>30</v>
      </c>
      <c r="C40" s="49" t="s">
        <v>75</v>
      </c>
      <c r="D40" s="49" t="s">
        <v>34</v>
      </c>
      <c r="E40" s="49" t="s">
        <v>33</v>
      </c>
      <c r="F40" s="49" t="s">
        <v>35</v>
      </c>
      <c r="G40" s="49" t="s">
        <v>36</v>
      </c>
    </row>
    <row r="41" spans="2:20" x14ac:dyDescent="0.35">
      <c r="B41" s="37" t="s">
        <v>16</v>
      </c>
      <c r="C41" s="40" t="str">
        <f>Tool!$F$14</f>
        <v>&lt;50.000</v>
      </c>
      <c r="D41" s="40" t="str">
        <f>Tool!$F$13</f>
        <v>0-2 meter</v>
      </c>
      <c r="E41" s="46">
        <f>INDEX($C$24:$F$28,MATCH($C$41,$B$24:$B$28,0),MATCH($D$41,$C$23:$F$23,0))</f>
        <v>150.15338345864663</v>
      </c>
      <c r="F41" s="40">
        <f>IF(Tool!D20="PM2.5",Tool!E20,0)</f>
        <v>0</v>
      </c>
      <c r="G41" s="44">
        <f>E41*F41</f>
        <v>0</v>
      </c>
    </row>
    <row r="42" spans="2:20" x14ac:dyDescent="0.35">
      <c r="B42" s="37" t="s">
        <v>17</v>
      </c>
      <c r="C42" s="40" t="str">
        <f>Tool!$F$14</f>
        <v>&lt;50.000</v>
      </c>
      <c r="D42" s="40" t="str">
        <f>Tool!$F$13</f>
        <v>0-2 meter</v>
      </c>
      <c r="E42" s="46">
        <f>INDEX($C$32:$F$36,MATCH($C$42,$B$32:$B$36,0),MATCH($D$42,$C$31:$F$31,0))</f>
        <v>85.996937799043053</v>
      </c>
      <c r="F42" s="40">
        <f>IF(Tool!D20="PM2.5",0,Tool!E20)</f>
        <v>0</v>
      </c>
      <c r="G42" s="44">
        <f>E42*F42</f>
        <v>0</v>
      </c>
    </row>
    <row r="43" spans="2:20" x14ac:dyDescent="0.35">
      <c r="B43" t="s">
        <v>18</v>
      </c>
      <c r="C43" s="64" t="s">
        <v>85</v>
      </c>
      <c r="D43" s="64" t="s">
        <v>85</v>
      </c>
      <c r="E43" s="46">
        <f>VLOOKUP($B43,$D$11:$E$16,2,FALSE)</f>
        <v>35.29548872180451</v>
      </c>
      <c r="F43" s="40">
        <f>VLOOKUP(Berekeningen!$B43,Tool!$D$20:$E$24,2,FALSE)</f>
        <v>0</v>
      </c>
      <c r="G43" s="44">
        <f t="shared" ref="G43:G46" si="13">E43*F43</f>
        <v>0</v>
      </c>
    </row>
    <row r="44" spans="2:20" x14ac:dyDescent="0.35">
      <c r="B44" t="s">
        <v>19</v>
      </c>
      <c r="C44" s="64" t="s">
        <v>85</v>
      </c>
      <c r="D44" s="64" t="s">
        <v>85</v>
      </c>
      <c r="E44" s="46">
        <f t="shared" ref="E44:E45" si="14">VLOOKUP($B44,$D$11:$E$16,2,FALSE)</f>
        <v>67.875939849624061</v>
      </c>
      <c r="F44" s="40">
        <f>VLOOKUP(Berekeningen!$B44,Tool!$D$20:$E$24,2,FALSE)</f>
        <v>0</v>
      </c>
      <c r="G44" s="44">
        <f t="shared" si="13"/>
        <v>0</v>
      </c>
    </row>
    <row r="45" spans="2:20" x14ac:dyDescent="0.35">
      <c r="B45" t="s">
        <v>20</v>
      </c>
      <c r="C45" s="64" t="s">
        <v>85</v>
      </c>
      <c r="D45" s="64" t="s">
        <v>85</v>
      </c>
      <c r="E45" s="46">
        <f t="shared" si="14"/>
        <v>3.2226315789473681</v>
      </c>
      <c r="F45" s="40">
        <f>VLOOKUP(Berekeningen!$B45,Tool!$D$20:$E$24,2,FALSE)</f>
        <v>0</v>
      </c>
      <c r="G45" s="44">
        <f t="shared" si="13"/>
        <v>0</v>
      </c>
    </row>
    <row r="46" spans="2:20" x14ac:dyDescent="0.35">
      <c r="B46" t="s">
        <v>21</v>
      </c>
      <c r="C46" s="64" t="s">
        <v>85</v>
      </c>
      <c r="D46" s="64" t="s">
        <v>85</v>
      </c>
      <c r="E46" s="46">
        <f>VLOOKUP($B46,$D$11:$E$16,2,FALSE)</f>
        <v>58.19624060150376</v>
      </c>
      <c r="F46" s="40">
        <f>VLOOKUP(Berekeningen!$B46,Tool!$D$20:$E$24,2,FALSE)</f>
        <v>0</v>
      </c>
      <c r="G46" s="44">
        <f t="shared" si="13"/>
        <v>0</v>
      </c>
    </row>
    <row r="47" spans="2:20" x14ac:dyDescent="0.35">
      <c r="G47" s="58"/>
    </row>
    <row r="48" spans="2:20" x14ac:dyDescent="0.35">
      <c r="B48" s="30" t="s">
        <v>42</v>
      </c>
      <c r="G48" s="44">
        <f>SUM(G41:G46)</f>
        <v>0</v>
      </c>
    </row>
    <row r="52" spans="2:9" x14ac:dyDescent="0.35">
      <c r="B52" s="31"/>
      <c r="C52" s="31"/>
      <c r="D52" s="31"/>
    </row>
    <row r="53" spans="2:9" x14ac:dyDescent="0.35">
      <c r="B53" s="31"/>
      <c r="C53" s="31"/>
      <c r="D53" s="31"/>
    </row>
    <row r="54" spans="2:9" x14ac:dyDescent="0.35">
      <c r="B54" s="31"/>
      <c r="C54" s="31"/>
      <c r="D54" s="31"/>
    </row>
    <row r="57" spans="2:9" x14ac:dyDescent="0.35">
      <c r="C57" s="59"/>
      <c r="D57" s="59"/>
      <c r="E57" s="59"/>
      <c r="F57" s="59"/>
      <c r="G57" s="59"/>
      <c r="H57" s="59"/>
      <c r="I57" s="59"/>
    </row>
    <row r="74" spans="3:7" x14ac:dyDescent="0.35">
      <c r="C74" s="51"/>
      <c r="D74" s="51"/>
      <c r="E74" s="51"/>
      <c r="F74" s="51"/>
      <c r="G74" s="51"/>
    </row>
    <row r="75" spans="3:7" x14ac:dyDescent="0.35">
      <c r="C75" s="51"/>
      <c r="D75" s="51"/>
      <c r="E75" s="51"/>
      <c r="F75" s="51"/>
      <c r="G75" s="51"/>
    </row>
    <row r="76" spans="3:7" x14ac:dyDescent="0.35">
      <c r="C76" s="51"/>
      <c r="D76" s="51"/>
      <c r="E76" s="51"/>
      <c r="F76" s="51"/>
      <c r="G76" s="51"/>
    </row>
    <row r="77" spans="3:7" x14ac:dyDescent="0.35">
      <c r="C77" s="51"/>
      <c r="D77" s="51"/>
      <c r="E77" s="51"/>
      <c r="F77" s="51"/>
      <c r="G77" s="51"/>
    </row>
    <row r="78" spans="3:7" x14ac:dyDescent="0.35">
      <c r="C78" s="51"/>
      <c r="D78" s="51"/>
      <c r="E78" s="51"/>
      <c r="F78" s="51"/>
    </row>
  </sheetData>
  <sheetProtection algorithmName="SHA-512" hashValue="LgkpzK0arfZ64/uFcQBwnO3MUc/TGMNttiz5BwA4l7OeqYRzBgKCkhfLrDBZdt8kimq0Yw+dKO9ee8qusB29qg==" saltValue="pDECCCLdZRyjZRzLafittg==" spinCount="100000" sheet="1" objects="1" scenarios="1"/>
  <pageMargins left="0.7" right="0.7" top="0.75" bottom="0.75" header="0.3" footer="0.3"/>
  <pageSetup paperSize="9" orientation="portrait" r:id="rId1"/>
  <headerFooter>
    <oddFooter>&amp;L_x000D_&amp;1#&amp;"Calibri"&amp;10&amp;K000000 Intern gebruik</oddFooter>
  </headerFooter>
  <ignoredErrors>
    <ignoredError sqref="E32:E36" 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Blad4">
    <tabColor theme="6"/>
  </sheetPr>
  <dimension ref="A2:R69"/>
  <sheetViews>
    <sheetView showGridLines="0" topLeftCell="A2" zoomScaleNormal="100" workbookViewId="0">
      <selection activeCell="T6" sqref="T6"/>
    </sheetView>
  </sheetViews>
  <sheetFormatPr defaultColWidth="9.09765625" defaultRowHeight="13.5" x14ac:dyDescent="0.35"/>
  <cols>
    <col min="1" max="1" width="2.8984375" style="28" customWidth="1"/>
    <col min="2" max="2" width="13.59765625" style="28" customWidth="1"/>
    <col min="3" max="3" width="21.3984375" style="28" customWidth="1"/>
    <col min="4" max="4" width="14.09765625" style="28" customWidth="1"/>
    <col min="5" max="5" width="14.69921875" style="28" customWidth="1"/>
    <col min="6" max="6" width="15" style="28" customWidth="1"/>
    <col min="7" max="7" width="14.3984375" style="28" customWidth="1"/>
    <col min="8" max="8" width="13.8984375" style="28" customWidth="1"/>
    <col min="9" max="13" width="10.59765625" style="28" bestFit="1" customWidth="1"/>
    <col min="14" max="16384" width="9.09765625" style="28"/>
  </cols>
  <sheetData>
    <row r="2" spans="1:16" ht="31" x14ac:dyDescent="0.35">
      <c r="C2" s="26" t="str">
        <f>Voorblad!$B$7</f>
        <v>Tool gezondheidsbaten</v>
      </c>
      <c r="D2" s="27"/>
      <c r="E2" s="27"/>
      <c r="F2" s="27"/>
    </row>
    <row r="3" spans="1:16" ht="12.75" customHeight="1" x14ac:dyDescent="0.35">
      <c r="C3" s="27" t="s">
        <v>40</v>
      </c>
      <c r="D3" s="27"/>
      <c r="E3" s="27"/>
      <c r="F3" s="27"/>
    </row>
    <row r="4" spans="1:16" ht="12.75" customHeight="1" x14ac:dyDescent="0.35">
      <c r="B4" s="27"/>
      <c r="C4" s="27"/>
      <c r="D4" s="27"/>
      <c r="E4" s="27"/>
      <c r="F4" s="27"/>
    </row>
    <row r="6" spans="1:16" s="29" customFormat="1" ht="14.5" x14ac:dyDescent="0.35">
      <c r="A6" s="32" t="s">
        <v>8</v>
      </c>
      <c r="B6" s="32" t="s">
        <v>9</v>
      </c>
    </row>
    <row r="7" spans="1:16" customFormat="1" x14ac:dyDescent="0.35"/>
    <row r="8" spans="1:16" s="35" customFormat="1" x14ac:dyDescent="0.35">
      <c r="A8" s="36">
        <v>1</v>
      </c>
      <c r="B8" s="36" t="s">
        <v>49</v>
      </c>
      <c r="C8" s="36"/>
      <c r="D8" s="36"/>
      <c r="E8" s="36"/>
      <c r="F8" s="36"/>
      <c r="G8" s="36"/>
      <c r="H8" s="36"/>
      <c r="I8" s="36"/>
      <c r="J8" s="36"/>
    </row>
    <row r="9" spans="1:16" customFormat="1" x14ac:dyDescent="0.35"/>
    <row r="10" spans="1:16" x14ac:dyDescent="0.35">
      <c r="B10" s="62" t="s">
        <v>80</v>
      </c>
    </row>
    <row r="11" spans="1:16" customFormat="1" ht="14" thickBot="1" x14ac:dyDescent="0.4"/>
    <row r="12" spans="1:16" ht="14" thickBot="1" x14ac:dyDescent="0.4">
      <c r="A12" s="56" t="s">
        <v>55</v>
      </c>
      <c r="B12" s="28" t="s">
        <v>87</v>
      </c>
      <c r="F12" s="83" t="s">
        <v>16</v>
      </c>
      <c r="G12" s="84"/>
      <c r="H12" s="63" t="s">
        <v>32</v>
      </c>
    </row>
    <row r="13" spans="1:16" ht="14" thickBot="1" x14ac:dyDescent="0.4">
      <c r="A13" s="56" t="s">
        <v>56</v>
      </c>
      <c r="B13" s="28" t="s">
        <v>74</v>
      </c>
      <c r="F13" s="83" t="s">
        <v>66</v>
      </c>
      <c r="G13" s="84"/>
      <c r="H13" s="63" t="s">
        <v>32</v>
      </c>
    </row>
    <row r="14" spans="1:16" ht="14" thickBot="1" x14ac:dyDescent="0.4">
      <c r="A14" s="56" t="s">
        <v>57</v>
      </c>
      <c r="B14" s="28" t="s">
        <v>76</v>
      </c>
      <c r="F14" s="83" t="s">
        <v>81</v>
      </c>
      <c r="G14" s="84"/>
      <c r="H14" s="63" t="s">
        <v>32</v>
      </c>
    </row>
    <row r="15" spans="1:16" customFormat="1" ht="14" thickBot="1" x14ac:dyDescent="0.4">
      <c r="A15" s="56" t="s">
        <v>58</v>
      </c>
      <c r="B15" s="28" t="s">
        <v>62</v>
      </c>
      <c r="D15" s="28"/>
      <c r="E15" s="28"/>
      <c r="F15" s="83">
        <v>0</v>
      </c>
      <c r="G15" s="84"/>
      <c r="H15" s="63" t="s">
        <v>32</v>
      </c>
      <c r="J15" s="28"/>
      <c r="K15" s="28"/>
      <c r="L15" s="28"/>
      <c r="M15" s="28"/>
      <c r="N15" s="28"/>
      <c r="O15" s="28"/>
      <c r="P15" s="28"/>
    </row>
    <row r="16" spans="1:16" x14ac:dyDescent="0.35">
      <c r="B16" s="30"/>
      <c r="F16" s="31"/>
    </row>
    <row r="17" spans="1:8" s="36" customFormat="1" x14ac:dyDescent="0.35">
      <c r="A17" s="36">
        <v>2</v>
      </c>
      <c r="B17" s="36" t="s">
        <v>24</v>
      </c>
    </row>
    <row r="19" spans="1:8" x14ac:dyDescent="0.35">
      <c r="B19" s="31" t="s">
        <v>30</v>
      </c>
      <c r="D19" s="41" t="s">
        <v>5</v>
      </c>
      <c r="E19" s="31" t="s">
        <v>10</v>
      </c>
      <c r="F19" s="31" t="s">
        <v>11</v>
      </c>
      <c r="G19" s="31" t="s">
        <v>54</v>
      </c>
    </row>
    <row r="20" spans="1:8" x14ac:dyDescent="0.35">
      <c r="B20" s="28" t="s">
        <v>25</v>
      </c>
      <c r="D20" s="37" t="str">
        <f>F12</f>
        <v>PM2.5</v>
      </c>
      <c r="E20" s="73">
        <v>0</v>
      </c>
      <c r="F20" s="28" t="s">
        <v>43</v>
      </c>
      <c r="G20" s="63" t="s">
        <v>51</v>
      </c>
    </row>
    <row r="21" spans="1:8" x14ac:dyDescent="0.35">
      <c r="B21" s="28" t="s">
        <v>26</v>
      </c>
      <c r="D21" t="s">
        <v>18</v>
      </c>
      <c r="E21" s="73">
        <v>0</v>
      </c>
      <c r="F21" s="28" t="s">
        <v>43</v>
      </c>
      <c r="G21" s="63" t="s">
        <v>51</v>
      </c>
    </row>
    <row r="22" spans="1:8" x14ac:dyDescent="0.35">
      <c r="B22" s="28" t="s">
        <v>27</v>
      </c>
      <c r="D22" t="s">
        <v>19</v>
      </c>
      <c r="E22" s="73">
        <v>0</v>
      </c>
      <c r="F22" s="28" t="s">
        <v>43</v>
      </c>
      <c r="G22" s="63" t="s">
        <v>51</v>
      </c>
    </row>
    <row r="23" spans="1:8" x14ac:dyDescent="0.35">
      <c r="B23" s="28" t="s">
        <v>28</v>
      </c>
      <c r="D23" t="s">
        <v>20</v>
      </c>
      <c r="E23" s="73">
        <v>0</v>
      </c>
      <c r="F23" s="28" t="s">
        <v>43</v>
      </c>
      <c r="G23" s="63" t="s">
        <v>51</v>
      </c>
    </row>
    <row r="24" spans="1:8" x14ac:dyDescent="0.35">
      <c r="B24" s="28" t="s">
        <v>29</v>
      </c>
      <c r="D24" t="s">
        <v>21</v>
      </c>
      <c r="E24" s="73">
        <v>0</v>
      </c>
      <c r="F24" s="28" t="s">
        <v>43</v>
      </c>
      <c r="G24" s="63" t="s">
        <v>51</v>
      </c>
    </row>
    <row r="26" spans="1:8" s="29" customFormat="1" ht="14.5" x14ac:dyDescent="0.35">
      <c r="A26" s="32" t="s">
        <v>8</v>
      </c>
      <c r="B26" s="32" t="s">
        <v>13</v>
      </c>
    </row>
    <row r="28" spans="1:8" s="36" customFormat="1" x14ac:dyDescent="0.35">
      <c r="A28" s="36">
        <v>3</v>
      </c>
      <c r="B28" s="36" t="s">
        <v>41</v>
      </c>
    </row>
    <row r="29" spans="1:8" customFormat="1" x14ac:dyDescent="0.35"/>
    <row r="30" spans="1:8" customFormat="1" x14ac:dyDescent="0.35">
      <c r="C30" s="28"/>
      <c r="D30" s="28"/>
      <c r="E30" s="41" t="s">
        <v>46</v>
      </c>
      <c r="F30" s="41" t="s">
        <v>47</v>
      </c>
    </row>
    <row r="31" spans="1:8" x14ac:dyDescent="0.35">
      <c r="B31" s="28" t="s">
        <v>45</v>
      </c>
      <c r="E31" s="39">
        <v>1</v>
      </c>
      <c r="F31" s="45">
        <f>SUM(E37:E41)</f>
        <v>0</v>
      </c>
    </row>
    <row r="32" spans="1:8" x14ac:dyDescent="0.35">
      <c r="B32" s="28" t="s">
        <v>53</v>
      </c>
      <c r="E32" s="39">
        <f>IF(F15="Meer dan 20",20,F15)</f>
        <v>0</v>
      </c>
      <c r="F32" s="45">
        <f>-1*PV(H32,E32,F31,,1)</f>
        <v>0</v>
      </c>
      <c r="G32" s="65" t="s">
        <v>61</v>
      </c>
      <c r="H32" s="57">
        <v>2.2499999999999999E-2</v>
      </c>
    </row>
    <row r="34" spans="1:7" s="36" customFormat="1" x14ac:dyDescent="0.35">
      <c r="A34" s="36">
        <v>4</v>
      </c>
      <c r="B34" s="36" t="s">
        <v>48</v>
      </c>
    </row>
    <row r="35" spans="1:7" customFormat="1" x14ac:dyDescent="0.35"/>
    <row r="36" spans="1:7" x14ac:dyDescent="0.35">
      <c r="B36" s="31" t="s">
        <v>30</v>
      </c>
      <c r="D36" s="31" t="s">
        <v>5</v>
      </c>
      <c r="E36" s="31" t="s">
        <v>65</v>
      </c>
      <c r="F36" s="31"/>
      <c r="G36" s="31" t="s">
        <v>89</v>
      </c>
    </row>
    <row r="37" spans="1:7" x14ac:dyDescent="0.35">
      <c r="B37" s="28" t="s">
        <v>25</v>
      </c>
      <c r="D37" s="42" t="str">
        <f>F12</f>
        <v>PM2.5</v>
      </c>
      <c r="E37" s="44">
        <f>VLOOKUP($D37,Berekeningen!$B$41:$G$46,6,FALSE)</f>
        <v>0</v>
      </c>
      <c r="F37" s="28" t="s">
        <v>63</v>
      </c>
      <c r="G37" s="44">
        <f>-1*PV($H$32,$E$32,E37,,1)</f>
        <v>0</v>
      </c>
    </row>
    <row r="38" spans="1:7" x14ac:dyDescent="0.35">
      <c r="B38" s="28" t="str">
        <f t="shared" ref="B38:B41" si="0">B21</f>
        <v>Stikstofoxiden</v>
      </c>
      <c r="D38" s="42" t="str">
        <f>D21</f>
        <v>NOx</v>
      </c>
      <c r="E38" s="44">
        <f>VLOOKUP($D38,Berekeningen!$B$41:$G$46,6,FALSE)</f>
        <v>0</v>
      </c>
      <c r="F38" s="28" t="s">
        <v>63</v>
      </c>
      <c r="G38" s="44">
        <f>-1*PV($H$32,$E$32,E38,,1)</f>
        <v>0</v>
      </c>
    </row>
    <row r="39" spans="1:7" x14ac:dyDescent="0.35">
      <c r="B39" s="28" t="str">
        <f t="shared" si="0"/>
        <v>Zwaveldioxide</v>
      </c>
      <c r="D39" s="42" t="str">
        <f>D22</f>
        <v>SO2</v>
      </c>
      <c r="E39" s="44">
        <f>VLOOKUP($D39,Berekeningen!$B$41:$G$46,6,FALSE)</f>
        <v>0</v>
      </c>
      <c r="F39" s="28" t="s">
        <v>63</v>
      </c>
      <c r="G39" s="44">
        <f>-1*PV($H$32,$E$32,E39,,1)</f>
        <v>0</v>
      </c>
    </row>
    <row r="40" spans="1:7" x14ac:dyDescent="0.35">
      <c r="B40" s="28" t="str">
        <f t="shared" si="0"/>
        <v>Vluchtige organische stoffen</v>
      </c>
      <c r="D40" s="42" t="str">
        <f>D23</f>
        <v>NMVOC</v>
      </c>
      <c r="E40" s="44">
        <f>VLOOKUP($D40,Berekeningen!$B$41:$G$46,6,FALSE)</f>
        <v>0</v>
      </c>
      <c r="F40" s="28" t="s">
        <v>63</v>
      </c>
      <c r="G40" s="44">
        <f>-1*PV($H$32,$E$32,E40,,1)</f>
        <v>0</v>
      </c>
    </row>
    <row r="41" spans="1:7" x14ac:dyDescent="0.35">
      <c r="B41" s="28" t="str">
        <f t="shared" si="0"/>
        <v>Ammoniak</v>
      </c>
      <c r="D41" s="42" t="str">
        <f>D24</f>
        <v>NH3</v>
      </c>
      <c r="E41" s="44">
        <f>VLOOKUP($D41,Berekeningen!$B$41:$G$46,6,FALSE)</f>
        <v>0</v>
      </c>
      <c r="F41" s="28" t="s">
        <v>63</v>
      </c>
      <c r="G41" s="44">
        <f>-1*PV($H$32,$E$32,E41,,1)</f>
        <v>0</v>
      </c>
    </row>
    <row r="43" spans="1:7" x14ac:dyDescent="0.35">
      <c r="E43" s="50"/>
    </row>
    <row r="52" spans="3:18" x14ac:dyDescent="0.35">
      <c r="D52" s="53"/>
    </row>
    <row r="53" spans="3:18" x14ac:dyDescent="0.35">
      <c r="D53" s="55"/>
    </row>
    <row r="55" spans="3:18" x14ac:dyDescent="0.35">
      <c r="C55" s="50"/>
      <c r="D55" s="50"/>
      <c r="E55" s="50"/>
      <c r="F55" s="50"/>
      <c r="G55" s="50"/>
      <c r="H55" s="50"/>
      <c r="I55" s="50"/>
      <c r="J55" s="50"/>
      <c r="K55" s="50"/>
      <c r="L55" s="50"/>
      <c r="M55" s="50"/>
      <c r="N55" s="50"/>
    </row>
    <row r="56" spans="3:18" x14ac:dyDescent="0.35">
      <c r="D56" s="54"/>
      <c r="E56" s="54"/>
      <c r="F56" s="54"/>
      <c r="G56" s="54"/>
      <c r="H56" s="54"/>
      <c r="I56" s="54"/>
      <c r="J56" s="54"/>
      <c r="K56" s="54"/>
      <c r="L56" s="54"/>
      <c r="M56" s="54"/>
      <c r="N56" s="54"/>
      <c r="O56" s="54"/>
      <c r="P56" s="54"/>
      <c r="Q56" s="54"/>
      <c r="R56" s="54"/>
    </row>
    <row r="57" spans="3:18" x14ac:dyDescent="0.35">
      <c r="D57" s="54"/>
      <c r="E57" s="54"/>
      <c r="F57" s="54"/>
      <c r="G57" s="54"/>
      <c r="H57" s="54"/>
      <c r="I57" s="54"/>
      <c r="J57" s="54"/>
      <c r="K57" s="54"/>
      <c r="L57" s="54"/>
      <c r="M57" s="54"/>
      <c r="N57" s="54"/>
      <c r="O57" s="54"/>
    </row>
    <row r="58" spans="3:18" x14ac:dyDescent="0.35">
      <c r="D58" s="53"/>
    </row>
    <row r="59" spans="3:18" x14ac:dyDescent="0.35">
      <c r="D59" s="53"/>
    </row>
    <row r="60" spans="3:18" x14ac:dyDescent="0.35">
      <c r="C60" s="54"/>
      <c r="D60" s="53"/>
    </row>
    <row r="61" spans="3:18" x14ac:dyDescent="0.35">
      <c r="D61" s="53"/>
    </row>
    <row r="62" spans="3:18" x14ac:dyDescent="0.35">
      <c r="D62" s="53"/>
    </row>
    <row r="63" spans="3:18" x14ac:dyDescent="0.35">
      <c r="D63" s="53"/>
    </row>
    <row r="64" spans="3:18" x14ac:dyDescent="0.35">
      <c r="D64" s="53"/>
    </row>
    <row r="65" spans="4:4" x14ac:dyDescent="0.35">
      <c r="D65" s="53"/>
    </row>
    <row r="66" spans="4:4" x14ac:dyDescent="0.35">
      <c r="D66" s="53"/>
    </row>
    <row r="67" spans="4:4" x14ac:dyDescent="0.35">
      <c r="D67" s="53"/>
    </row>
    <row r="69" spans="4:4" x14ac:dyDescent="0.35">
      <c r="D69" s="53"/>
    </row>
  </sheetData>
  <sheetProtection algorithmName="SHA-512" hashValue="NNgFzy3KR/0cJMvWmqwJFujIr+URXkn1WN8jgY60S+i8guU6TdK9T/NRApRxlKZLn5sNW8J1KbXm8FwAm6Klew==" saltValue="Dva4hOyTe6DshLs3Gwspew==" spinCount="100000" sheet="1" objects="1" scenarios="1"/>
  <protectedRanges>
    <protectedRange algorithmName="SHA-512" hashValue="wUKpfJlDIWULPtRe0F3ONlcCH9NYfPoQnvObbhQmn0Jrnf5fxAsX7iNsBBG0hfqfXex011WrEu5a3naZaerTvw==" saltValue="B/yHVE1HB0wkPz3Ta+6dXA==" spinCount="100000" sqref="E20:E24" name="Emissies" securityDescriptor="O:WDG:WDD:(A;;CC;;;WD)"/>
    <protectedRange algorithmName="SHA-512" hashValue="xyxnRUr9f4MzelsNLiX90z/4VG7ocSKDidZp+/fN1RZg+R/m0sKLtrhXLt2a3ZebftGQNzltqkiFC+lS8EMOXA==" saltValue="IqtjE6rMNhz3IKs3TXe0MA==" spinCount="100000" sqref="F12:G15" name="Keuzes" securityDescriptor="O:WDG:WDD:(A;;CC;;;WD)"/>
  </protectedRanges>
  <mergeCells count="4">
    <mergeCell ref="F12:G12"/>
    <mergeCell ref="F14:G14"/>
    <mergeCell ref="F13:G13"/>
    <mergeCell ref="F15:G15"/>
  </mergeCells>
  <dataValidations count="4">
    <dataValidation type="list" allowBlank="1" showInputMessage="1" showErrorMessage="1" sqref="F12" xr:uid="{00000000-0002-0000-0100-000000000000}">
      <formula1>"PM10,PM2.5"</formula1>
    </dataValidation>
    <dataValidation type="list" allowBlank="1" showInputMessage="1" showErrorMessage="1" sqref="F14:G14" xr:uid="{00000000-0002-0000-0100-000001000000}">
      <formula1>"&lt;50.000,50.000-150.000,150.000-300.000,300.000-500.000,&gt;500.000"</formula1>
    </dataValidation>
    <dataValidation type="list" allowBlank="1" showInputMessage="1" showErrorMessage="1" sqref="F15:G15" xr:uid="{00000000-0002-0000-0100-000002000000}">
      <formula1>"0,1,2,3,4,5,6,7,8,9,10,11,12,13,14,15,16,17,18,19,20,Meer dan 20"</formula1>
    </dataValidation>
    <dataValidation type="list" allowBlank="1" showInputMessage="1" showErrorMessage="1" sqref="F13:G13" xr:uid="{00000000-0002-0000-0100-000003000000}">
      <formula1>"0-2 meter, 2-20 meter,20-100 meter,&gt;100 meter"</formula1>
    </dataValidation>
  </dataValidations>
  <pageMargins left="0.7" right="0.7" top="0.75" bottom="0.75" header="0.3" footer="0.3"/>
  <pageSetup paperSize="9" orientation="portrait" r:id="rId1"/>
  <headerFooter>
    <oddFooter>&amp;L_x000D_&amp;1#&amp;"Calibri"&amp;10&amp;K000000 Intern gebruik</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Blad5"/>
  <dimension ref="A4:K21"/>
  <sheetViews>
    <sheetView zoomScaleNormal="100" workbookViewId="0">
      <selection activeCell="H24" sqref="H24"/>
    </sheetView>
  </sheetViews>
  <sheetFormatPr defaultColWidth="9.09765625" defaultRowHeight="13.5" x14ac:dyDescent="0.35"/>
  <cols>
    <col min="1" max="1" width="2.8984375" style="1" customWidth="1"/>
    <col min="2" max="2" width="9.09765625" style="1" customWidth="1"/>
    <col min="3" max="16384" width="9.09765625" style="1"/>
  </cols>
  <sheetData>
    <row r="4" spans="1:11" s="5" customFormat="1" ht="15.5" x14ac:dyDescent="0.35">
      <c r="A4" s="4"/>
      <c r="B4" s="33" t="s">
        <v>0</v>
      </c>
    </row>
    <row r="5" spans="1:11" x14ac:dyDescent="0.35">
      <c r="B5" s="2"/>
    </row>
    <row r="6" spans="1:11" x14ac:dyDescent="0.35">
      <c r="B6" s="1" t="s">
        <v>79</v>
      </c>
      <c r="K6" s="3"/>
    </row>
    <row r="7" spans="1:11" x14ac:dyDescent="0.35">
      <c r="B7" s="3" t="s">
        <v>78</v>
      </c>
      <c r="K7" s="3"/>
    </row>
    <row r="8" spans="1:11" x14ac:dyDescent="0.35">
      <c r="K8" s="3"/>
    </row>
    <row r="9" spans="1:11" x14ac:dyDescent="0.35">
      <c r="B9" s="1" t="s">
        <v>90</v>
      </c>
      <c r="K9" s="3"/>
    </row>
    <row r="10" spans="1:11" x14ac:dyDescent="0.35">
      <c r="B10" s="74" t="s">
        <v>101</v>
      </c>
      <c r="K10" s="3"/>
    </row>
    <row r="11" spans="1:11" x14ac:dyDescent="0.35">
      <c r="B11" s="3" t="s">
        <v>100</v>
      </c>
      <c r="K11" s="3"/>
    </row>
    <row r="13" spans="1:11" x14ac:dyDescent="0.35">
      <c r="B13" s="1" t="s">
        <v>98</v>
      </c>
    </row>
    <row r="14" spans="1:11" x14ac:dyDescent="0.35">
      <c r="B14" s="38" t="s">
        <v>99</v>
      </c>
    </row>
    <row r="16" spans="1:11" x14ac:dyDescent="0.35">
      <c r="B16" s="1" t="s">
        <v>91</v>
      </c>
    </row>
    <row r="17" spans="2:3" x14ac:dyDescent="0.35">
      <c r="B17" s="3" t="s">
        <v>88</v>
      </c>
    </row>
    <row r="20" spans="2:3" x14ac:dyDescent="0.35">
      <c r="C20" s="3"/>
    </row>
    <row r="21" spans="2:3" x14ac:dyDescent="0.35">
      <c r="C21" s="3"/>
    </row>
  </sheetData>
  <sheetProtection algorithmName="SHA-512" hashValue="nEV0Zg7qDVcKRTp7YlfGRPahuy9p/+htUUuCnQEdxKsi1GOIG+BwFU7E3pionMThDq7uURO1gvu/koI2iZ/VOA==" saltValue="OBtydVD3PoQD/S5ixstDIQ==" spinCount="100000" sheet="1" objects="1" scenarios="1"/>
  <hyperlinks>
    <hyperlink ref="B7" r:id="rId1" xr:uid="{00000000-0004-0000-0300-000001000000}"/>
    <hyperlink ref="B17" r:id="rId2" xr:uid="{00000000-0004-0000-0300-000002000000}"/>
    <hyperlink ref="B11" r:id="rId3" xr:uid="{C78E0301-3C04-4E30-A3C4-B0A7E44BCC5D}"/>
  </hyperlinks>
  <pageMargins left="0.7" right="0.7" top="0.75" bottom="0.75" header="0.3" footer="0.3"/>
  <pageSetup paperSize="9" orientation="portrait" r:id="rId4"/>
  <headerFooter>
    <oddFooter>&amp;L_x000D_&amp;1#&amp;"Calibri"&amp;10&amp;K000000 Intern gebruik</oddFooter>
  </headerFooter>
  <drawing r:id="rId5"/>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BE8DE1B90286E41B85FB3B37D2AA425" ma:contentTypeVersion="4" ma:contentTypeDescription="Een nieuw document maken." ma:contentTypeScope="" ma:versionID="ee6be247cb36afa9b38e3bfecac2c013">
  <xsd:schema xmlns:xsd="http://www.w3.org/2001/XMLSchema" xmlns:xs="http://www.w3.org/2001/XMLSchema" xmlns:p="http://schemas.microsoft.com/office/2006/metadata/properties" xmlns:ns2="4b8a2014-ecc1-4f6c-9797-e9f2c9fa1d10" targetNamespace="http://schemas.microsoft.com/office/2006/metadata/properties" ma:root="true" ma:fieldsID="86264f756636037f2fde469f63c64c19" ns2:_="">
    <xsd:import namespace="4b8a2014-ecc1-4f6c-9797-e9f2c9fa1d10"/>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b8a2014-ecc1-4f6c-9797-e9f2c9fa1d1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CBAF67A-F4D1-448E-8402-89C55F1083D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b8a2014-ecc1-4f6c-9797-e9f2c9fa1d1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B007F1E-C287-4E91-8681-DA84C283040B}">
  <ds:schemaRefs>
    <ds:schemaRef ds:uri="http://schemas.openxmlformats.org/package/2006/metadata/core-properties"/>
    <ds:schemaRef ds:uri="http://purl.org/dc/terms/"/>
    <ds:schemaRef ds:uri="http://schemas.microsoft.com/office/infopath/2007/PartnerControls"/>
    <ds:schemaRef ds:uri="http://schemas.microsoft.com/office/2006/documentManagement/types"/>
    <ds:schemaRef ds:uri="http://purl.org/dc/elements/1.1/"/>
    <ds:schemaRef ds:uri="http://schemas.microsoft.com/office/2006/metadata/properties"/>
    <ds:schemaRef ds:uri="850f1e76-e290-4779-b859-23d729297c51"/>
    <ds:schemaRef ds:uri="http://www.w3.org/XML/1998/namespace"/>
    <ds:schemaRef ds:uri="http://purl.org/dc/dcmitype/"/>
  </ds:schemaRefs>
</ds:datastoreItem>
</file>

<file path=customXml/itemProps3.xml><?xml version="1.0" encoding="utf-8"?>
<ds:datastoreItem xmlns:ds="http://schemas.openxmlformats.org/officeDocument/2006/customXml" ds:itemID="{CEF5BFEB-EE0E-4053-B7A2-85DB0DB7FEF0}">
  <ds:schemaRefs>
    <ds:schemaRef ds:uri="http://schemas.microsoft.com/sharepoint/v3/contenttype/forms"/>
  </ds:schemaRefs>
</ds:datastoreItem>
</file>

<file path=docMetadata/LabelInfo.xml><?xml version="1.0" encoding="utf-8"?>
<clbl:labelList xmlns:clbl="http://schemas.microsoft.com/office/2020/mipLabelMetadata">
  <clbl:label id="{681dcdd7-3e43-49fb-ac1e-2321f7e63421}" enabled="1" method="Standard" siteId="{1321633e-f6b9-44e2-a44f-59b9d264ecb7}" contentBits="2" removed="0"/>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Werkbladen</vt:lpstr>
      </vt:variant>
      <vt:variant>
        <vt:i4>4</vt:i4>
      </vt:variant>
    </vt:vector>
  </HeadingPairs>
  <TitlesOfParts>
    <vt:vector size="4" baseType="lpstr">
      <vt:lpstr>Voorblad</vt:lpstr>
      <vt:lpstr>Berekeningen</vt:lpstr>
      <vt:lpstr>Tool</vt:lpstr>
      <vt:lpstr>Bronnen</vt:lpstr>
    </vt:vector>
  </TitlesOfParts>
  <Company>Joules Unlimited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Thijs Scholten</dc:creator>
  <cp:keywords/>
  <cp:lastModifiedBy>Joukje de Vries (CE Delft)</cp:lastModifiedBy>
  <dcterms:created xsi:type="dcterms:W3CDTF">2017-07-07T07:42:55Z</dcterms:created>
  <dcterms:modified xsi:type="dcterms:W3CDTF">2025-01-21T10:34:36Z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0x0101006BE8DE1B90286E41B85FB3B37D2AA425</vt:lpwstr>
  </property>
  <property fmtid="{D5CDD505-2E9C-101B-9397-08002B2CF9AE}" pid="3" name="Sector">
    <vt:lpwstr>6;#Energie ＆ Brandstoffen|efcf7378-11f7-46b5-9f6b-a9b724849c23</vt:lpwstr>
  </property>
  <property fmtid="{D5CDD505-2E9C-101B-9397-08002B2CF9AE}" pid="4" name="TaxKeyword">
    <vt:lpwstr/>
  </property>
  <property fmtid="{D5CDD505-2E9C-101B-9397-08002B2CF9AE}" pid="5" name="SureECM_ProjectFase">
    <vt:lpwstr>1;#1|344ddbc6-b8ca-4407-8593-4a569d0d2a68</vt:lpwstr>
  </property>
  <property fmtid="{D5CDD505-2E9C-101B-9397-08002B2CF9AE}" pid="6" name="Thema">
    <vt:lpwstr/>
  </property>
  <property fmtid="{D5CDD505-2E9C-101B-9397-08002B2CF9AE}" pid="7" name="_dlc_DocIdItemGuid">
    <vt:lpwstr>dba573bf-ac57-41d3-b017-c5a40c124596</vt:lpwstr>
  </property>
  <property fmtid="{D5CDD505-2E9C-101B-9397-08002B2CF9AE}" pid="8" name="Klant">
    <vt:lpwstr>Ministerie van IenW</vt:lpwstr>
  </property>
  <property fmtid="{D5CDD505-2E9C-101B-9397-08002B2CF9AE}" pid="9" name="Projectsite status">
    <vt:lpwstr>Actief</vt:lpwstr>
  </property>
</Properties>
</file>