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ijn Documenten\Duurzaam\Gebouwen\Financiële herplaatsingsgarantieregeling\"/>
    </mc:Choice>
  </mc:AlternateContent>
  <xr:revisionPtr revIDLastSave="0" documentId="8_{36A4856F-1DB9-4FC7-BA09-A96200E05707}" xr6:coauthVersionLast="47" xr6:coauthVersionMax="47" xr10:uidLastSave="{00000000-0000-0000-0000-000000000000}"/>
  <bookViews>
    <workbookView xWindow="468" yWindow="732" windowWidth="15564" windowHeight="15948" xr2:uid="{1CD6F418-C857-4315-8DFB-966DB6C52F05}"/>
  </bookViews>
  <sheets>
    <sheet name="Inleiding" sheetId="31" r:id="rId1"/>
    <sheet name="1. TIJDELIJKE KWALITEIT" sheetId="30" r:id="rId2"/>
    <sheet name="2. PERMANENTE KWALITEIT" sheetId="28" r:id="rId3"/>
  </sheets>
  <definedNames>
    <definedName name="Aantal1">'2. PERMANENTE KWALITEIT'!$I$5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30" l="1"/>
  <c r="K4" i="30" s="1"/>
  <c r="D22" i="30"/>
  <c r="C30" i="30"/>
  <c r="C29" i="30"/>
  <c r="C28" i="30"/>
  <c r="I14" i="28"/>
  <c r="K3" i="28"/>
  <c r="I14" i="30"/>
  <c r="C30" i="28"/>
  <c r="C29" i="28"/>
  <c r="K4" i="28" l="1"/>
  <c r="D20" i="28" s="1"/>
  <c r="K7" i="28" s="1"/>
  <c r="C28" i="28"/>
  <c r="D22" i="28"/>
  <c r="AF22" i="28"/>
  <c r="V22" i="30"/>
  <c r="D20" i="30" l="1"/>
  <c r="D24" i="30" s="1"/>
  <c r="E20" i="28"/>
  <c r="F20" i="28" s="1"/>
  <c r="X22" i="30"/>
  <c r="AH22" i="28"/>
  <c r="G22" i="30"/>
  <c r="H22" i="30"/>
  <c r="O22" i="30"/>
  <c r="P22" i="30"/>
  <c r="W22" i="30"/>
  <c r="I22" i="30"/>
  <c r="Q22" i="30"/>
  <c r="J22" i="30"/>
  <c r="R22" i="30"/>
  <c r="K22" i="30"/>
  <c r="S22" i="30"/>
  <c r="L22" i="30"/>
  <c r="T22" i="30"/>
  <c r="E22" i="30"/>
  <c r="M22" i="30"/>
  <c r="U22" i="30"/>
  <c r="F22" i="30"/>
  <c r="N22" i="30"/>
  <c r="I22" i="28"/>
  <c r="Q22" i="28"/>
  <c r="Y22" i="28"/>
  <c r="AG22" i="28"/>
  <c r="J22" i="28"/>
  <c r="R22" i="28"/>
  <c r="Z22" i="28"/>
  <c r="K22" i="28"/>
  <c r="S22" i="28"/>
  <c r="AA22" i="28"/>
  <c r="D24" i="28"/>
  <c r="D26" i="28" s="1"/>
  <c r="L22" i="28"/>
  <c r="T22" i="28"/>
  <c r="AB22" i="28"/>
  <c r="E22" i="28"/>
  <c r="M22" i="28"/>
  <c r="U22" i="28"/>
  <c r="AC22" i="28"/>
  <c r="F22" i="28"/>
  <c r="N22" i="28"/>
  <c r="V22" i="28"/>
  <c r="AD22" i="28"/>
  <c r="G22" i="28"/>
  <c r="O22" i="28"/>
  <c r="W22" i="28"/>
  <c r="AE22" i="28"/>
  <c r="H22" i="28"/>
  <c r="P22" i="28"/>
  <c r="X22" i="28"/>
  <c r="K7" i="30" l="1"/>
  <c r="E20" i="30" s="1"/>
  <c r="E24" i="30" s="1"/>
  <c r="D28" i="28"/>
  <c r="D30" i="28"/>
  <c r="D29" i="28"/>
  <c r="D26" i="30"/>
  <c r="E24" i="28"/>
  <c r="E26" i="28" s="1"/>
  <c r="G20" i="28"/>
  <c r="F24" i="28"/>
  <c r="F26" i="28" s="1"/>
  <c r="F20" i="30" l="1"/>
  <c r="G20" i="30" s="1"/>
  <c r="D28" i="30"/>
  <c r="D30" i="30"/>
  <c r="D29" i="30"/>
  <c r="E29" i="28"/>
  <c r="E28" i="28"/>
  <c r="E30" i="28"/>
  <c r="F29" i="28"/>
  <c r="F30" i="28"/>
  <c r="F28" i="28"/>
  <c r="E26" i="30"/>
  <c r="E28" i="30" s="1"/>
  <c r="G24" i="28"/>
  <c r="G26" i="28" s="1"/>
  <c r="H20" i="28"/>
  <c r="F24" i="30" l="1"/>
  <c r="F26" i="30" s="1"/>
  <c r="F28" i="30" s="1"/>
  <c r="G29" i="28"/>
  <c r="G30" i="28"/>
  <c r="G28" i="28"/>
  <c r="E30" i="30"/>
  <c r="E29" i="30"/>
  <c r="G24" i="30"/>
  <c r="H20" i="30"/>
  <c r="H24" i="28"/>
  <c r="H26" i="28" s="1"/>
  <c r="I20" i="28"/>
  <c r="H29" i="28" l="1"/>
  <c r="H28" i="28"/>
  <c r="H30" i="28"/>
  <c r="F30" i="30"/>
  <c r="F29" i="30"/>
  <c r="H24" i="30"/>
  <c r="I20" i="30"/>
  <c r="G26" i="30"/>
  <c r="G28" i="30" s="1"/>
  <c r="I24" i="28"/>
  <c r="I26" i="28" s="1"/>
  <c r="J20" i="28"/>
  <c r="I30" i="28" l="1"/>
  <c r="I28" i="28"/>
  <c r="I29" i="28"/>
  <c r="G30" i="30"/>
  <c r="G29" i="30"/>
  <c r="I24" i="30"/>
  <c r="J20" i="30"/>
  <c r="K20" i="30" s="1"/>
  <c r="H26" i="30"/>
  <c r="H28" i="30" s="1"/>
  <c r="J24" i="28"/>
  <c r="J26" i="28" s="1"/>
  <c r="K20" i="28"/>
  <c r="J28" i="28" l="1"/>
  <c r="J30" i="28"/>
  <c r="J29" i="28"/>
  <c r="H29" i="30"/>
  <c r="H30" i="30"/>
  <c r="J24" i="30"/>
  <c r="I26" i="30"/>
  <c r="I28" i="30" s="1"/>
  <c r="L20" i="28"/>
  <c r="K24" i="28"/>
  <c r="K26" i="28" s="1"/>
  <c r="K28" i="28" l="1"/>
  <c r="K30" i="28"/>
  <c r="K29" i="28"/>
  <c r="I29" i="30"/>
  <c r="I30" i="30"/>
  <c r="K24" i="30"/>
  <c r="L20" i="30"/>
  <c r="J26" i="30"/>
  <c r="J28" i="30" s="1"/>
  <c r="M20" i="28"/>
  <c r="L24" i="28"/>
  <c r="L26" i="28" s="1"/>
  <c r="L29" i="28" l="1"/>
  <c r="L30" i="28"/>
  <c r="L28" i="28"/>
  <c r="J29" i="30"/>
  <c r="J30" i="30"/>
  <c r="L24" i="30"/>
  <c r="M20" i="30"/>
  <c r="K26" i="30"/>
  <c r="K28" i="30" s="1"/>
  <c r="N20" i="28"/>
  <c r="M24" i="28"/>
  <c r="M26" i="28" s="1"/>
  <c r="M29" i="28" l="1"/>
  <c r="M30" i="28"/>
  <c r="M28" i="28"/>
  <c r="K30" i="30"/>
  <c r="K29" i="30"/>
  <c r="M24" i="30"/>
  <c r="N20" i="30"/>
  <c r="L26" i="30"/>
  <c r="L28" i="30" s="1"/>
  <c r="O20" i="28"/>
  <c r="N24" i="28"/>
  <c r="N26" i="28" s="1"/>
  <c r="N28" i="28" l="1"/>
  <c r="N29" i="28"/>
  <c r="N30" i="28"/>
  <c r="L29" i="30"/>
  <c r="L30" i="30"/>
  <c r="N24" i="30"/>
  <c r="N26" i="30" s="1"/>
  <c r="N28" i="30" s="1"/>
  <c r="O20" i="30"/>
  <c r="M26" i="30"/>
  <c r="M28" i="30" s="1"/>
  <c r="O24" i="28"/>
  <c r="O26" i="28" s="1"/>
  <c r="P20" i="28"/>
  <c r="O29" i="28" l="1"/>
  <c r="O28" i="28"/>
  <c r="O30" i="28"/>
  <c r="M30" i="30"/>
  <c r="M29" i="30"/>
  <c r="N30" i="30"/>
  <c r="N29" i="30"/>
  <c r="O24" i="30"/>
  <c r="P20" i="30"/>
  <c r="P24" i="28"/>
  <c r="P26" i="28" s="1"/>
  <c r="Q20" i="28"/>
  <c r="P29" i="28" l="1"/>
  <c r="P30" i="28"/>
  <c r="P28" i="28"/>
  <c r="P24" i="30"/>
  <c r="Q20" i="30"/>
  <c r="O26" i="30"/>
  <c r="O28" i="30" s="1"/>
  <c r="Q24" i="28"/>
  <c r="Q26" i="28" s="1"/>
  <c r="R20" i="28"/>
  <c r="Q30" i="28" l="1"/>
  <c r="Q28" i="28"/>
  <c r="Q29" i="28"/>
  <c r="O30" i="30"/>
  <c r="O29" i="30"/>
  <c r="Q24" i="30"/>
  <c r="R20" i="30"/>
  <c r="P26" i="30"/>
  <c r="P28" i="30" s="1"/>
  <c r="R24" i="28"/>
  <c r="R26" i="28" s="1"/>
  <c r="S20" i="28"/>
  <c r="R28" i="28" l="1"/>
  <c r="R30" i="28"/>
  <c r="R29" i="28"/>
  <c r="P30" i="30"/>
  <c r="P29" i="30"/>
  <c r="R24" i="30"/>
  <c r="S20" i="30"/>
  <c r="Q26" i="30"/>
  <c r="Q28" i="30" s="1"/>
  <c r="T20" i="28"/>
  <c r="S24" i="28"/>
  <c r="S26" i="28" s="1"/>
  <c r="S28" i="28" l="1"/>
  <c r="S29" i="28"/>
  <c r="S30" i="28"/>
  <c r="Q29" i="30"/>
  <c r="Q30" i="30"/>
  <c r="S24" i="30"/>
  <c r="T20" i="30"/>
  <c r="R26" i="30"/>
  <c r="R28" i="30" s="1"/>
  <c r="U20" i="28"/>
  <c r="T24" i="28"/>
  <c r="T26" i="28" s="1"/>
  <c r="T28" i="28" l="1"/>
  <c r="T30" i="28"/>
  <c r="T29" i="28"/>
  <c r="R29" i="30"/>
  <c r="R30" i="30"/>
  <c r="U20" i="30"/>
  <c r="T24" i="30"/>
  <c r="T26" i="30" s="1"/>
  <c r="T28" i="30" s="1"/>
  <c r="S26" i="30"/>
  <c r="S28" i="30" s="1"/>
  <c r="V20" i="28"/>
  <c r="U24" i="28"/>
  <c r="U26" i="28" s="1"/>
  <c r="U30" i="28" l="1"/>
  <c r="U28" i="28"/>
  <c r="U29" i="28"/>
  <c r="S29" i="30"/>
  <c r="S30" i="30"/>
  <c r="T30" i="30"/>
  <c r="T29" i="30"/>
  <c r="U24" i="30"/>
  <c r="U26" i="30" s="1"/>
  <c r="U28" i="30" s="1"/>
  <c r="V20" i="30"/>
  <c r="W20" i="28"/>
  <c r="V24" i="28"/>
  <c r="V26" i="28" s="1"/>
  <c r="V30" i="28" l="1"/>
  <c r="V28" i="28"/>
  <c r="V29" i="28"/>
  <c r="U30" i="30"/>
  <c r="U29" i="30"/>
  <c r="V24" i="30"/>
  <c r="V26" i="30" s="1"/>
  <c r="V28" i="30" s="1"/>
  <c r="W20" i="30"/>
  <c r="X20" i="30" s="1"/>
  <c r="W24" i="28"/>
  <c r="W26" i="28" s="1"/>
  <c r="X20" i="28"/>
  <c r="W29" i="28" l="1"/>
  <c r="W30" i="28"/>
  <c r="W28" i="28"/>
  <c r="V30" i="30"/>
  <c r="V29" i="30"/>
  <c r="W24" i="30"/>
  <c r="W26" i="30" s="1"/>
  <c r="W28" i="30" s="1"/>
  <c r="X24" i="30"/>
  <c r="X26" i="30" s="1"/>
  <c r="X28" i="30" s="1"/>
  <c r="X24" i="28"/>
  <c r="X26" i="28" s="1"/>
  <c r="Y20" i="28"/>
  <c r="X29" i="28" l="1"/>
  <c r="X28" i="28"/>
  <c r="X30" i="28"/>
  <c r="W30" i="30"/>
  <c r="W29" i="30"/>
  <c r="X29" i="30"/>
  <c r="X30" i="30"/>
  <c r="Y24" i="28"/>
  <c r="Y26" i="28" s="1"/>
  <c r="Z20" i="28"/>
  <c r="Y30" i="28" l="1"/>
  <c r="Y28" i="28"/>
  <c r="Y29" i="28"/>
  <c r="Z24" i="28"/>
  <c r="Z26" i="28" s="1"/>
  <c r="AA20" i="28"/>
  <c r="Z28" i="28" l="1"/>
  <c r="Z30" i="28"/>
  <c r="Z29" i="28"/>
  <c r="AB20" i="28"/>
  <c r="AA24" i="28"/>
  <c r="AA26" i="28" s="1"/>
  <c r="AA28" i="28" l="1"/>
  <c r="AA30" i="28"/>
  <c r="AA29" i="28"/>
  <c r="AC20" i="28"/>
  <c r="AB24" i="28"/>
  <c r="AB26" i="28" s="1"/>
  <c r="AB29" i="28" l="1"/>
  <c r="AB30" i="28"/>
  <c r="AB28" i="28"/>
  <c r="AD20" i="28"/>
  <c r="AC24" i="28"/>
  <c r="AC26" i="28" s="1"/>
  <c r="AC28" i="28" l="1"/>
  <c r="AC29" i="28"/>
  <c r="AC30" i="28"/>
  <c r="AE20" i="28"/>
  <c r="AD24" i="28"/>
  <c r="AD26" i="28" s="1"/>
  <c r="AD28" i="28" l="1"/>
  <c r="AD29" i="28"/>
  <c r="AD30" i="28"/>
  <c r="AE24" i="28"/>
  <c r="AE26" i="28" s="1"/>
  <c r="AF20" i="28"/>
  <c r="AE29" i="28" l="1"/>
  <c r="AE30" i="28"/>
  <c r="AE28" i="28"/>
  <c r="AF24" i="28"/>
  <c r="AF26" i="28" s="1"/>
  <c r="AG20" i="28"/>
  <c r="AH20" i="28" s="1"/>
  <c r="AF30" i="28" l="1"/>
  <c r="AF29" i="28"/>
  <c r="AF28" i="28"/>
  <c r="AG24" i="28"/>
  <c r="AG26" i="28" s="1"/>
  <c r="AH24" i="28"/>
  <c r="AH26" i="28" s="1"/>
  <c r="AG30" i="28" l="1"/>
  <c r="AG28" i="28"/>
  <c r="AG29" i="28"/>
  <c r="AH28" i="28"/>
  <c r="AH30" i="28"/>
  <c r="AH29" i="28"/>
</calcChain>
</file>

<file path=xl/sharedStrings.xml><?xml version="1.0" encoding="utf-8"?>
<sst xmlns="http://schemas.openxmlformats.org/spreadsheetml/2006/main" count="78" uniqueCount="42">
  <si>
    <t>Rekentool Financiële herplaatsingsgarantieregeling</t>
  </si>
  <si>
    <t xml:space="preserve">Deze rekentool wordt uitsluitend aan u verstrekt voor informatie- en discussiedoeleinden. Er kunnen geen rechten aan ontleend worden.  </t>
  </si>
  <si>
    <t>De Staat accepteert geen enkele verplichting, verantwoordelijkheid of aansprakelijkheid aangaande de inhoud van deze rekentool.</t>
  </si>
  <si>
    <t xml:space="preserve">De definitieve berekeningen van de financiële herplaatsingsgarantie zijn afhankelijk van nog vast te stellen voorwaarden die volgen uit politieke besluitvorming. </t>
  </si>
  <si>
    <t>Legenda ten behoeve van uitkeringstabellen</t>
  </si>
  <si>
    <t>= Invoer cel</t>
  </si>
  <si>
    <t>= Harde cel, geen invoer</t>
  </si>
  <si>
    <t>UITKERINGSTABEL FINANCIËLE HERPLAATSINGS GARANTIE</t>
  </si>
  <si>
    <t>Werkelijke bouwkosten</t>
  </si>
  <si>
    <t>NB: deze waarde is afhankelijk van het individuele project; ingevoerde waarde dient uitsluitend ter illustratie</t>
  </si>
  <si>
    <t>1. VERPLAATSBAAR: TIJDELIJKE KWALITEIT</t>
  </si>
  <si>
    <t>Standaard opslag niet terugvorderbare BTW</t>
  </si>
  <si>
    <t>Fictieve boekwaarde jaar 0</t>
  </si>
  <si>
    <t>ILLUSTRATIEF, CONCEPT</t>
  </si>
  <si>
    <t>Afschrijvingstermijn</t>
  </si>
  <si>
    <t>jaar</t>
  </si>
  <si>
    <t>Aanspraak mogelijk vanaf</t>
  </si>
  <si>
    <t>Afschrijving per jaar</t>
  </si>
  <si>
    <t>Transactieprijs bij aanspraak</t>
  </si>
  <si>
    <t>NB: deze waarde blijkt pas op het moment van aanspraak, en betreft de gerealiseerde transactieprijs op het moment van verkoop; ingevoerde waarde dient uitsluitend ter illustratie</t>
  </si>
  <si>
    <t>Risicoverdeling</t>
  </si>
  <si>
    <t>Rijksoverheid</t>
  </si>
  <si>
    <t>Gemeente</t>
  </si>
  <si>
    <t>Innvesteerder (eigen risico)</t>
  </si>
  <si>
    <t>Totaal</t>
  </si>
  <si>
    <t xml:space="preserve">UITKERINGSTABEL -TIJDELIJKE KWALITEIT </t>
  </si>
  <si>
    <t>CONCEPT VERSIE</t>
  </si>
  <si>
    <t>Jaar</t>
  </si>
  <si>
    <t>Fictieve boekwaarde</t>
  </si>
  <si>
    <t>(A)</t>
  </si>
  <si>
    <t> </t>
  </si>
  <si>
    <t>(B)</t>
  </si>
  <si>
    <t>Delta fictieve boekwaarde - transactieprijs</t>
  </si>
  <si>
    <t>(A) - (B)</t>
  </si>
  <si>
    <t>Basis voor berekening uitkering aan investeerder</t>
  </si>
  <si>
    <t>Uitkering aan Investeerder bij aanspraak</t>
  </si>
  <si>
    <t>waarvan door Rijk</t>
  </si>
  <si>
    <t>waarvan door Gemeente</t>
  </si>
  <si>
    <t>2. VERPLAATSBAAR: PERMANENTE KWALITEIT</t>
  </si>
  <si>
    <t>UITKERINGSTABEL - PERMANENTE KWALITEIT</t>
  </si>
  <si>
    <t>Versie 1.4</t>
  </si>
  <si>
    <r>
      <t xml:space="preserve">Deze rekentool dient ter illustratie van de notitie "Toelichting op de voorwaarden financiële herplaatsingsgarantie" d.d. </t>
    </r>
    <r>
      <rPr>
        <sz val="11"/>
        <rFont val="Calibri"/>
        <family val="2"/>
        <scheme val="minor"/>
      </rPr>
      <t>mei 2023</t>
    </r>
    <r>
      <rPr>
        <sz val="11"/>
        <color theme="1"/>
        <rFont val="Calibri"/>
        <family val="2"/>
        <scheme val="minor"/>
      </rPr>
      <t xml:space="preserve">. De rekentool, en alle daarin opgenomen berekeningen, zijn indicatief.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</si>
</sst>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€&quot;\ * #,##0.00_);_(&quot;€&quot;\ * \(#,##0.00\);_(&quot;€&quot;\ * &quot;-&quot;??_);_(@_)"/>
    <numFmt numFmtId="165" formatCode="_(&quot;€&quot;\ * #,##0_);_(&quot;€&quot;\ * \(#,##0\);_(&quot;€&quot;\ * &quot;-&quot;??_);_(@_)"/>
    <numFmt numFmtId="166" formatCode="_ [$€-413]\ * #,##0.00_ ;_ [$€-413]\ * \-#,##0.00_ ;_ [$€-413]\ * &quot;-&quot;??_ ;_ @_ "/>
    <numFmt numFmtId="167" formatCode="_ [$€-413]\ * #,##0_ ;_ [$€-413]\ * \-#,##0_ ;_ [$€-413]\ * &quot;-&quot;??_ ;_ @_ "/>
    <numFmt numFmtId="168" formatCode="_-&quot;€&quot;\ * #,##0.00_-;_-&quot;€&quot;\ * #,##0.00\-;_-&quot;€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7F7F7F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D52B1E"/>
      <name val="Calibri"/>
      <family val="2"/>
      <scheme val="minor"/>
    </font>
    <font>
      <i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EDEDED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BC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8" fontId="19" fillId="0" borderId="0" applyFont="0" applyFill="0" applyBorder="0" applyAlignment="0" applyProtection="0"/>
  </cellStyleXfs>
  <cellXfs count="84">
    <xf numFmtId="0" fontId="0" fillId="0" borderId="0" xfId="0"/>
    <xf numFmtId="0" fontId="0" fillId="2" borderId="0" xfId="0" applyFill="1"/>
    <xf numFmtId="0" fontId="2" fillId="2" borderId="0" xfId="0" applyFont="1" applyFill="1"/>
    <xf numFmtId="15" fontId="0" fillId="2" borderId="0" xfId="0" applyNumberFormat="1" applyFill="1"/>
    <xf numFmtId="0" fontId="0" fillId="2" borderId="0" xfId="0" applyFill="1" applyAlignment="1">
      <alignment horizontal="right"/>
    </xf>
    <xf numFmtId="165" fontId="0" fillId="2" borderId="0" xfId="1" applyNumberFormat="1" applyFont="1" applyFill="1" applyBorder="1"/>
    <xf numFmtId="0" fontId="0" fillId="2" borderId="8" xfId="0" applyFill="1" applyBorder="1"/>
    <xf numFmtId="165" fontId="5" fillId="2" borderId="1" xfId="1" applyNumberFormat="1" applyFont="1" applyFill="1" applyBorder="1"/>
    <xf numFmtId="0" fontId="1" fillId="2" borderId="0" xfId="2" applyFill="1" applyBorder="1"/>
    <xf numFmtId="0" fontId="3" fillId="2" borderId="0" xfId="0" applyFont="1" applyFill="1"/>
    <xf numFmtId="0" fontId="1" fillId="0" borderId="0" xfId="2" applyFill="1" applyBorder="1"/>
    <xf numFmtId="9" fontId="0" fillId="0" borderId="0" xfId="4" applyFont="1" applyFill="1" applyBorder="1" applyProtection="1">
      <protection locked="0"/>
    </xf>
    <xf numFmtId="165" fontId="0" fillId="0" borderId="0" xfId="1" applyNumberFormat="1" applyFont="1" applyFill="1" applyBorder="1" applyProtection="1">
      <protection locked="0"/>
    </xf>
    <xf numFmtId="0" fontId="6" fillId="2" borderId="0" xfId="0" applyFont="1" applyFill="1"/>
    <xf numFmtId="0" fontId="0" fillId="2" borderId="6" xfId="0" applyFill="1" applyBorder="1"/>
    <xf numFmtId="0" fontId="0" fillId="2" borderId="9" xfId="0" applyFill="1" applyBorder="1"/>
    <xf numFmtId="9" fontId="0" fillId="2" borderId="0" xfId="4" applyFont="1" applyFill="1" applyBorder="1" applyProtection="1">
      <protection locked="0"/>
    </xf>
    <xf numFmtId="165" fontId="0" fillId="8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0" xfId="0" quotePrefix="1" applyFill="1"/>
    <xf numFmtId="0" fontId="0" fillId="2" borderId="4" xfId="0" applyFill="1" applyBorder="1"/>
    <xf numFmtId="0" fontId="0" fillId="2" borderId="5" xfId="0" applyFill="1" applyBorder="1"/>
    <xf numFmtId="0" fontId="7" fillId="2" borderId="3" xfId="0" applyFont="1" applyFill="1" applyBorder="1"/>
    <xf numFmtId="0" fontId="8" fillId="7" borderId="11" xfId="0" applyFont="1" applyFill="1" applyBorder="1"/>
    <xf numFmtId="0" fontId="8" fillId="7" borderId="12" xfId="0" applyFont="1" applyFill="1" applyBorder="1"/>
    <xf numFmtId="9" fontId="8" fillId="2" borderId="12" xfId="0" applyNumberFormat="1" applyFont="1" applyFill="1" applyBorder="1"/>
    <xf numFmtId="0" fontId="8" fillId="2" borderId="9" xfId="0" applyFont="1" applyFill="1" applyBorder="1"/>
    <xf numFmtId="0" fontId="8" fillId="3" borderId="14" xfId="2" applyFont="1" applyBorder="1"/>
    <xf numFmtId="0" fontId="8" fillId="3" borderId="17" xfId="2" applyFont="1" applyBorder="1"/>
    <xf numFmtId="9" fontId="9" fillId="3" borderId="17" xfId="2" applyNumberFormat="1" applyFont="1" applyBorder="1"/>
    <xf numFmtId="0" fontId="8" fillId="5" borderId="17" xfId="0" applyFont="1" applyFill="1" applyBorder="1"/>
    <xf numFmtId="0" fontId="8" fillId="3" borderId="20" xfId="2" applyFont="1" applyBorder="1"/>
    <xf numFmtId="0" fontId="11" fillId="2" borderId="0" xfId="0" applyFont="1" applyFill="1"/>
    <xf numFmtId="0" fontId="8" fillId="2" borderId="0" xfId="0" applyFont="1" applyFill="1"/>
    <xf numFmtId="165" fontId="8" fillId="8" borderId="22" xfId="0" applyNumberFormat="1" applyFont="1" applyFill="1" applyBorder="1" applyProtection="1">
      <protection locked="0"/>
    </xf>
    <xf numFmtId="0" fontId="8" fillId="2" borderId="15" xfId="0" applyFont="1" applyFill="1" applyBorder="1"/>
    <xf numFmtId="0" fontId="8" fillId="2" borderId="18" xfId="0" applyFont="1" applyFill="1" applyBorder="1"/>
    <xf numFmtId="165" fontId="8" fillId="2" borderId="23" xfId="0" applyNumberFormat="1" applyFont="1" applyFill="1" applyBorder="1"/>
    <xf numFmtId="0" fontId="8" fillId="2" borderId="23" xfId="0" applyFont="1" applyFill="1" applyBorder="1"/>
    <xf numFmtId="1" fontId="8" fillId="2" borderId="23" xfId="0" applyNumberFormat="1" applyFont="1" applyFill="1" applyBorder="1"/>
    <xf numFmtId="165" fontId="8" fillId="8" borderId="24" xfId="1" applyNumberFormat="1" applyFont="1" applyFill="1" applyBorder="1" applyProtection="1">
      <protection locked="0"/>
    </xf>
    <xf numFmtId="0" fontId="8" fillId="2" borderId="21" xfId="0" applyFont="1" applyFill="1" applyBorder="1"/>
    <xf numFmtId="0" fontId="13" fillId="6" borderId="0" xfId="0" applyFont="1" applyFill="1"/>
    <xf numFmtId="0" fontId="14" fillId="3" borderId="0" xfId="3" applyFont="1" applyFill="1"/>
    <xf numFmtId="165" fontId="8" fillId="2" borderId="1" xfId="1" applyNumberFormat="1" applyFont="1" applyFill="1" applyBorder="1"/>
    <xf numFmtId="0" fontId="8" fillId="3" borderId="0" xfId="2" applyFont="1"/>
    <xf numFmtId="167" fontId="8" fillId="2" borderId="1" xfId="0" applyNumberFormat="1" applyFont="1" applyFill="1" applyBorder="1"/>
    <xf numFmtId="166" fontId="8" fillId="2" borderId="1" xfId="0" applyNumberFormat="1" applyFont="1" applyFill="1" applyBorder="1"/>
    <xf numFmtId="0" fontId="11" fillId="3" borderId="0" xfId="2" applyFont="1"/>
    <xf numFmtId="9" fontId="8" fillId="3" borderId="10" xfId="2" applyNumberFormat="1" applyFont="1" applyBorder="1"/>
    <xf numFmtId="165" fontId="11" fillId="4" borderId="1" xfId="1" applyNumberFormat="1" applyFont="1" applyFill="1" applyBorder="1"/>
    <xf numFmtId="0" fontId="10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8" fillId="7" borderId="13" xfId="0" applyFont="1" applyFill="1" applyBorder="1"/>
    <xf numFmtId="0" fontId="8" fillId="7" borderId="14" xfId="0" applyFont="1" applyFill="1" applyBorder="1"/>
    <xf numFmtId="9" fontId="8" fillId="0" borderId="14" xfId="4" applyFont="1" applyFill="1" applyBorder="1" applyProtection="1"/>
    <xf numFmtId="0" fontId="8" fillId="7" borderId="16" xfId="0" applyFont="1" applyFill="1" applyBorder="1"/>
    <xf numFmtId="0" fontId="8" fillId="7" borderId="17" xfId="0" applyFont="1" applyFill="1" applyBorder="1"/>
    <xf numFmtId="9" fontId="8" fillId="0" borderId="17" xfId="4" applyFont="1" applyFill="1" applyBorder="1" applyProtection="1"/>
    <xf numFmtId="0" fontId="8" fillId="7" borderId="25" xfId="0" applyFont="1" applyFill="1" applyBorder="1"/>
    <xf numFmtId="0" fontId="8" fillId="7" borderId="26" xfId="0" applyFont="1" applyFill="1" applyBorder="1"/>
    <xf numFmtId="9" fontId="8" fillId="0" borderId="26" xfId="4" applyFont="1" applyFill="1" applyBorder="1" applyProtection="1"/>
    <xf numFmtId="0" fontId="8" fillId="2" borderId="27" xfId="0" applyFont="1" applyFill="1" applyBorder="1"/>
    <xf numFmtId="165" fontId="10" fillId="2" borderId="1" xfId="1" applyNumberFormat="1" applyFont="1" applyFill="1" applyBorder="1"/>
    <xf numFmtId="0" fontId="17" fillId="2" borderId="0" xfId="0" applyFont="1" applyFill="1"/>
    <xf numFmtId="0" fontId="5" fillId="2" borderId="0" xfId="0" applyFont="1" applyFill="1"/>
    <xf numFmtId="167" fontId="8" fillId="0" borderId="23" xfId="0" applyNumberFormat="1" applyFont="1" applyBorder="1"/>
    <xf numFmtId="0" fontId="18" fillId="2" borderId="0" xfId="5" applyFill="1"/>
    <xf numFmtId="0" fontId="13" fillId="6" borderId="1" xfId="0" applyFont="1" applyFill="1" applyBorder="1"/>
    <xf numFmtId="0" fontId="20" fillId="2" borderId="0" xfId="0" applyFont="1" applyFill="1"/>
    <xf numFmtId="0" fontId="12" fillId="9" borderId="0" xfId="0" applyFont="1" applyFill="1"/>
    <xf numFmtId="0" fontId="21" fillId="3" borderId="0" xfId="3" applyFont="1" applyFill="1"/>
    <xf numFmtId="0" fontId="8" fillId="3" borderId="16" xfId="2" applyFont="1" applyBorder="1" applyAlignment="1">
      <alignment horizontal="left" wrapText="1"/>
    </xf>
    <xf numFmtId="0" fontId="8" fillId="3" borderId="17" xfId="2" applyFont="1" applyBorder="1" applyAlignment="1">
      <alignment horizontal="left" wrapText="1"/>
    </xf>
    <xf numFmtId="0" fontId="8" fillId="3" borderId="19" xfId="2" applyFont="1" applyBorder="1" applyAlignment="1">
      <alignment horizontal="left" wrapText="1"/>
    </xf>
    <xf numFmtId="0" fontId="8" fillId="3" borderId="20" xfId="2" applyFont="1" applyBorder="1" applyAlignment="1">
      <alignment horizontal="left" wrapText="1"/>
    </xf>
    <xf numFmtId="0" fontId="8" fillId="3" borderId="13" xfId="2" applyFont="1" applyBorder="1" applyAlignment="1">
      <alignment horizontal="left" wrapText="1"/>
    </xf>
    <xf numFmtId="0" fontId="8" fillId="3" borderId="14" xfId="2" applyFont="1" applyBorder="1" applyAlignment="1">
      <alignment horizontal="left" wrapText="1"/>
    </xf>
    <xf numFmtId="0" fontId="8" fillId="5" borderId="16" xfId="0" applyFont="1" applyFill="1" applyBorder="1" applyAlignment="1">
      <alignment horizontal="left" wrapText="1"/>
    </xf>
    <xf numFmtId="0" fontId="8" fillId="5" borderId="17" xfId="0" applyFont="1" applyFill="1" applyBorder="1" applyAlignment="1">
      <alignment horizontal="left" wrapText="1"/>
    </xf>
  </cellXfs>
  <cellStyles count="7">
    <cellStyle name="20% - Accent3" xfId="2" builtinId="38"/>
    <cellStyle name="Hyperlink" xfId="5" builtinId="8"/>
    <cellStyle name="Procent" xfId="4" builtinId="5"/>
    <cellStyle name="Standaard" xfId="0" builtinId="0"/>
    <cellStyle name="Valuta" xfId="1" builtinId="4"/>
    <cellStyle name="Valuta 2" xfId="6" xr:uid="{766CDB6F-E79A-432D-84E0-BA1EF007CA46}"/>
    <cellStyle name="Verklarende tekst" xfId="3" builtinId="53"/>
  </cellStyles>
  <dxfs count="11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007BC7"/>
      <color rgb="FFD52B1E"/>
      <color rgb="FF8FCAE7"/>
      <color rgb="FF01729B"/>
      <color rgb="FFE2EFDA"/>
      <color rgb="FFEDEDED"/>
      <color rgb="FFFC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2400" b="1"/>
              <a:t>Uitkering aan investeerder (x €1000)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3127046695199672E-2"/>
          <c:y val="0.15872476604852315"/>
          <c:w val="0.8948576987249296"/>
          <c:h val="0.598353708124771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 TIJDELIJKE KWALITEIT'!$B$28</c:f>
              <c:strCache>
                <c:ptCount val="1"/>
                <c:pt idx="0">
                  <c:v>Uitkering aan Investeerder bij aanspraak</c:v>
                </c:pt>
              </c:strCache>
            </c:strRef>
          </c:tx>
          <c:spPr>
            <a:solidFill>
              <a:srgbClr val="01729B"/>
            </a:solidFill>
            <a:ln>
              <a:solidFill>
                <a:srgbClr val="01729B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7B-43A9-9D60-F8B1AD3DF15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7B-43A9-9D60-F8B1AD3DF1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7B-43A9-9D60-F8B1AD3DF1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7B-43A9-9D60-F8B1AD3DF1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7B-43A9-9D60-F8B1AD3DF15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7B-43A9-9D60-F8B1AD3DF15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7B-43A9-9D60-F8B1AD3DF15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7B-43A9-9D60-F8B1AD3DF15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7B-43A9-9D60-F8B1AD3DF15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7B-43A9-9D60-F8B1AD3DF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 TIJDELIJKE KWALITEIT'!$D$19:$X$19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'1. TIJDELIJKE KWALITEIT'!$D$28:$X$28</c:f>
              <c:numCache>
                <c:formatCode>_("€"\ * #,##0_);_("€"\ * \(#,##0\);_("€"\ * "-"??_);_(@_)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514249.14999999997</c:v>
                </c:pt>
                <c:pt idx="11">
                  <c:v>462824.14999999997</c:v>
                </c:pt>
                <c:pt idx="12">
                  <c:v>411399.14999999997</c:v>
                </c:pt>
                <c:pt idx="13">
                  <c:v>359974.14999999997</c:v>
                </c:pt>
                <c:pt idx="14">
                  <c:v>308549.14999999997</c:v>
                </c:pt>
                <c:pt idx="15">
                  <c:v>257124.15</c:v>
                </c:pt>
                <c:pt idx="16">
                  <c:v>205699.15</c:v>
                </c:pt>
                <c:pt idx="17">
                  <c:v>154274.15</c:v>
                </c:pt>
                <c:pt idx="18">
                  <c:v>102849.15</c:v>
                </c:pt>
                <c:pt idx="19">
                  <c:v>51424.15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B-43A9-9D60-F8B1AD3DF15B}"/>
            </c:ext>
          </c:extLst>
        </c:ser>
        <c:ser>
          <c:idx val="1"/>
          <c:order val="1"/>
          <c:tx>
            <c:strRef>
              <c:f>'1. TIJDELIJKE KWALITEIT'!$B$29</c:f>
              <c:strCache>
                <c:ptCount val="1"/>
                <c:pt idx="0">
                  <c:v>waarvan door Rijk</c:v>
                </c:pt>
              </c:strCache>
            </c:strRef>
          </c:tx>
          <c:spPr>
            <a:solidFill>
              <a:srgbClr val="8FCAE7"/>
            </a:solidFill>
            <a:ln>
              <a:solidFill>
                <a:srgbClr val="8FCAE7"/>
              </a:solidFill>
            </a:ln>
            <a:effectLst/>
          </c:spPr>
          <c:invertIfNegative val="0"/>
          <c:cat>
            <c:numRef>
              <c:f>'1. TIJDELIJKE KWALITEIT'!$D$19:$X$19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'1. TIJDELIJKE KWALITEIT'!$D$29:$X$29</c:f>
              <c:numCache>
                <c:formatCode>_("€"\ * #,##0_);_("€"\ * \(#,##0\);_("€"\ * "-"??_);_(@_)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362999.39999999997</c:v>
                </c:pt>
                <c:pt idx="11">
                  <c:v>326699.39999999997</c:v>
                </c:pt>
                <c:pt idx="12">
                  <c:v>290399.39999999997</c:v>
                </c:pt>
                <c:pt idx="13">
                  <c:v>254099.4</c:v>
                </c:pt>
                <c:pt idx="14">
                  <c:v>217799.4</c:v>
                </c:pt>
                <c:pt idx="15">
                  <c:v>181499.4</c:v>
                </c:pt>
                <c:pt idx="16">
                  <c:v>145199.4</c:v>
                </c:pt>
                <c:pt idx="17">
                  <c:v>108899.4</c:v>
                </c:pt>
                <c:pt idx="18">
                  <c:v>72599.399999999994</c:v>
                </c:pt>
                <c:pt idx="19">
                  <c:v>36299.4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7B-43A9-9D60-F8B1AD3DF15B}"/>
            </c:ext>
          </c:extLst>
        </c:ser>
        <c:ser>
          <c:idx val="2"/>
          <c:order val="2"/>
          <c:tx>
            <c:strRef>
              <c:f>'1. TIJDELIJKE KWALITEIT'!$B$30</c:f>
              <c:strCache>
                <c:ptCount val="1"/>
                <c:pt idx="0">
                  <c:v>waarvan door Gemeente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numRef>
              <c:f>'1. TIJDELIJKE KWALITEIT'!$D$19:$X$19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'1. TIJDELIJKE KWALITEIT'!$D$30:$X$30</c:f>
              <c:numCache>
                <c:formatCode>_("€"\ * #,##0_);_("€"\ * \(#,##0\);_("€"\ * "-"??_);_(@_)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151249.75</c:v>
                </c:pt>
                <c:pt idx="11">
                  <c:v>136124.75</c:v>
                </c:pt>
                <c:pt idx="12">
                  <c:v>120999.75</c:v>
                </c:pt>
                <c:pt idx="13">
                  <c:v>105874.75</c:v>
                </c:pt>
                <c:pt idx="14">
                  <c:v>90749.75</c:v>
                </c:pt>
                <c:pt idx="15">
                  <c:v>75624.75</c:v>
                </c:pt>
                <c:pt idx="16">
                  <c:v>60499.75</c:v>
                </c:pt>
                <c:pt idx="17">
                  <c:v>45374.75</c:v>
                </c:pt>
                <c:pt idx="18">
                  <c:v>30249.75</c:v>
                </c:pt>
                <c:pt idx="19">
                  <c:v>15124.75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7B-43A9-9D60-F8B1AD3DF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816304"/>
        <c:axId val="1552826704"/>
      </c:barChart>
      <c:catAx>
        <c:axId val="1552816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600"/>
                  <a:t>Jaar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52826704"/>
        <c:crosses val="autoZero"/>
        <c:auto val="1"/>
        <c:lblAlgn val="ctr"/>
        <c:lblOffset val="100"/>
        <c:noMultiLvlLbl val="0"/>
      </c:catAx>
      <c:valAx>
        <c:axId val="155282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_);_(&quot;€&quot;* \(#,##0\);_(&quot;€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52816304"/>
        <c:crosses val="autoZero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nl-NL" sz="1600"/>
                    <a:t>x €1000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2400" b="1"/>
              <a:t>Uitkering aan investeerder (x €1000)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3127046695199672E-2"/>
          <c:y val="0.15872476604852315"/>
          <c:w val="0.8948576987249296"/>
          <c:h val="0.598353708124771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 PERMANENTE KWALITEIT'!$B$28</c:f>
              <c:strCache>
                <c:ptCount val="1"/>
                <c:pt idx="0">
                  <c:v>Uitkering aan Investeerder bij aanspraak</c:v>
                </c:pt>
              </c:strCache>
            </c:strRef>
          </c:tx>
          <c:spPr>
            <a:solidFill>
              <a:srgbClr val="01729B"/>
            </a:solidFill>
            <a:ln>
              <a:solidFill>
                <a:srgbClr val="01729B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13-4771-8DD1-1EC0AB38AA9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13-4771-8DD1-1EC0AB38AA9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13-4771-8DD1-1EC0AB38AA9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13-4771-8DD1-1EC0AB38AA9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13-4771-8DD1-1EC0AB38AA9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13-4771-8DD1-1EC0AB38AA9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13-4771-8DD1-1EC0AB38AA9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13-4771-8DD1-1EC0AB38AA9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13-4771-8DD1-1EC0AB38AA9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13-4771-8DD1-1EC0AB38A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PERMANENTE KWALITEIT'!$D$19:$AH$19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'2. PERMANENTE KWALITEIT'!$D$28:$AH$28</c:f>
              <c:numCache>
                <c:formatCode>_("€"\ * #,##0_);_("€"\ * \(#,##0\);_("€"\ * "-"??_);_(@_)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685665.81666666677</c:v>
                </c:pt>
                <c:pt idx="11">
                  <c:v>651382.4833333334</c:v>
                </c:pt>
                <c:pt idx="12">
                  <c:v>617099.15</c:v>
                </c:pt>
                <c:pt idx="13">
                  <c:v>582815.81666666665</c:v>
                </c:pt>
                <c:pt idx="14">
                  <c:v>548532.48333333328</c:v>
                </c:pt>
                <c:pt idx="15">
                  <c:v>514249.14999999991</c:v>
                </c:pt>
                <c:pt idx="16">
                  <c:v>479965.81666666653</c:v>
                </c:pt>
                <c:pt idx="17">
                  <c:v>445682.48333333316</c:v>
                </c:pt>
                <c:pt idx="18">
                  <c:v>411399.14999999985</c:v>
                </c:pt>
                <c:pt idx="19">
                  <c:v>377115.81666666653</c:v>
                </c:pt>
                <c:pt idx="20">
                  <c:v>342832.48333333322</c:v>
                </c:pt>
                <c:pt idx="21">
                  <c:v>308549.14999999991</c:v>
                </c:pt>
                <c:pt idx="22">
                  <c:v>274265.81666666659</c:v>
                </c:pt>
                <c:pt idx="23">
                  <c:v>239982.48333333325</c:v>
                </c:pt>
                <c:pt idx="24">
                  <c:v>205699.14999999991</c:v>
                </c:pt>
                <c:pt idx="25">
                  <c:v>171415.81666666659</c:v>
                </c:pt>
                <c:pt idx="26">
                  <c:v>137132.48333333325</c:v>
                </c:pt>
                <c:pt idx="27">
                  <c:v>102849.14999999989</c:v>
                </c:pt>
                <c:pt idx="28">
                  <c:v>68565.816666666564</c:v>
                </c:pt>
                <c:pt idx="29">
                  <c:v>34282.483333333221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913-4771-8DD1-1EC0AB38AA92}"/>
            </c:ext>
          </c:extLst>
        </c:ser>
        <c:ser>
          <c:idx val="1"/>
          <c:order val="1"/>
          <c:tx>
            <c:strRef>
              <c:f>'2. PERMANENTE KWALITEIT'!$B$29</c:f>
              <c:strCache>
                <c:ptCount val="1"/>
                <c:pt idx="0">
                  <c:v>waarvan door Rijk</c:v>
                </c:pt>
              </c:strCache>
            </c:strRef>
          </c:tx>
          <c:spPr>
            <a:solidFill>
              <a:srgbClr val="8FCAE7"/>
            </a:solidFill>
            <a:ln>
              <a:solidFill>
                <a:srgbClr val="8FCAE7"/>
              </a:solidFill>
            </a:ln>
            <a:effectLst/>
          </c:spPr>
          <c:invertIfNegative val="0"/>
          <c:cat>
            <c:numRef>
              <c:f>'2. PERMANENTE KWALITEIT'!$D$19:$AH$19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'2. PERMANENTE KWALITEIT'!$D$29:$AH$29</c:f>
              <c:numCache>
                <c:formatCode>_("€"\ * #,##0_);_("€"\ * \(#,##0\);_("€"\ * "-"??_);_(@_)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483999.4</c:v>
                </c:pt>
                <c:pt idx="11">
                  <c:v>459799.4</c:v>
                </c:pt>
                <c:pt idx="12">
                  <c:v>435599.39999999997</c:v>
                </c:pt>
                <c:pt idx="13">
                  <c:v>411399.39999999997</c:v>
                </c:pt>
                <c:pt idx="14">
                  <c:v>387199.39999999997</c:v>
                </c:pt>
                <c:pt idx="15">
                  <c:v>362999.39999999991</c:v>
                </c:pt>
                <c:pt idx="16">
                  <c:v>338799.39999999991</c:v>
                </c:pt>
                <c:pt idx="17">
                  <c:v>314599.39999999985</c:v>
                </c:pt>
                <c:pt idx="18">
                  <c:v>290399.39999999991</c:v>
                </c:pt>
                <c:pt idx="19">
                  <c:v>266199.39999999991</c:v>
                </c:pt>
                <c:pt idx="20">
                  <c:v>241999.39999999991</c:v>
                </c:pt>
                <c:pt idx="21">
                  <c:v>217799.39999999994</c:v>
                </c:pt>
                <c:pt idx="22">
                  <c:v>193599.39999999994</c:v>
                </c:pt>
                <c:pt idx="23">
                  <c:v>169399.39999999994</c:v>
                </c:pt>
                <c:pt idx="24">
                  <c:v>145199.39999999994</c:v>
                </c:pt>
                <c:pt idx="25">
                  <c:v>120999.39999999994</c:v>
                </c:pt>
                <c:pt idx="26">
                  <c:v>96799.399999999936</c:v>
                </c:pt>
                <c:pt idx="27">
                  <c:v>72599.399999999921</c:v>
                </c:pt>
                <c:pt idx="28">
                  <c:v>48399.399999999921</c:v>
                </c:pt>
                <c:pt idx="29">
                  <c:v>24199.399999999921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913-4771-8DD1-1EC0AB38AA92}"/>
            </c:ext>
          </c:extLst>
        </c:ser>
        <c:ser>
          <c:idx val="2"/>
          <c:order val="2"/>
          <c:tx>
            <c:strRef>
              <c:f>'2. PERMANENTE KWALITEIT'!$B$30</c:f>
              <c:strCache>
                <c:ptCount val="1"/>
                <c:pt idx="0">
                  <c:v>waarvan door Gemeente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numRef>
              <c:f>'2. PERMANENTE KWALITEIT'!$D$19:$AH$19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'2. PERMANENTE KWALITEIT'!$D$30:$AH$30</c:f>
              <c:numCache>
                <c:formatCode>_("€"\ * #,##0_);_("€"\ * \(#,##0\);_("€"\ * "-"??_);_(@_)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201666.41666666669</c:v>
                </c:pt>
                <c:pt idx="11">
                  <c:v>191583.08333333334</c:v>
                </c:pt>
                <c:pt idx="12">
                  <c:v>181499.75</c:v>
                </c:pt>
                <c:pt idx="13">
                  <c:v>171416.41666666666</c:v>
                </c:pt>
                <c:pt idx="14">
                  <c:v>161333.08333333331</c:v>
                </c:pt>
                <c:pt idx="15">
                  <c:v>151249.74999999997</c:v>
                </c:pt>
                <c:pt idx="16">
                  <c:v>141166.41666666663</c:v>
                </c:pt>
                <c:pt idx="17">
                  <c:v>131083.08333333328</c:v>
                </c:pt>
                <c:pt idx="18">
                  <c:v>120999.74999999996</c:v>
                </c:pt>
                <c:pt idx="19">
                  <c:v>110916.41666666663</c:v>
                </c:pt>
                <c:pt idx="20">
                  <c:v>100833.0833333333</c:v>
                </c:pt>
                <c:pt idx="21">
                  <c:v>90749.749999999971</c:v>
                </c:pt>
                <c:pt idx="22">
                  <c:v>80666.416666666642</c:v>
                </c:pt>
                <c:pt idx="23">
                  <c:v>70583.083333333314</c:v>
                </c:pt>
                <c:pt idx="24">
                  <c:v>60499.749999999978</c:v>
                </c:pt>
                <c:pt idx="25">
                  <c:v>50416.416666666642</c:v>
                </c:pt>
                <c:pt idx="26">
                  <c:v>40333.083333333307</c:v>
                </c:pt>
                <c:pt idx="27">
                  <c:v>30249.749999999971</c:v>
                </c:pt>
                <c:pt idx="28">
                  <c:v>20166.416666666635</c:v>
                </c:pt>
                <c:pt idx="29">
                  <c:v>10083.083333333301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913-4771-8DD1-1EC0AB38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816304"/>
        <c:axId val="1552826704"/>
      </c:barChart>
      <c:catAx>
        <c:axId val="1552816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600"/>
                  <a:t>Jaar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52826704"/>
        <c:crosses val="autoZero"/>
        <c:auto val="1"/>
        <c:lblAlgn val="ctr"/>
        <c:lblOffset val="100"/>
        <c:noMultiLvlLbl val="0"/>
      </c:catAx>
      <c:valAx>
        <c:axId val="155282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_);_(&quot;€&quot;* \(#,##0\);_(&quot;€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52816304"/>
        <c:crosses val="autoZero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nl-NL" sz="1600"/>
                    <a:t>x €1000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600075</xdr:colOff>
      <xdr:row>0</xdr:row>
      <xdr:rowOff>0</xdr:rowOff>
    </xdr:from>
    <xdr:to>
      <xdr:col>11</xdr:col>
      <xdr:colOff>462915</xdr:colOff>
      <xdr:row>0</xdr:row>
      <xdr:rowOff>1341120</xdr:rowOff>
    </xdr:to>
    <xdr:pic>
      <xdr:nvPicPr>
        <xdr:cNvPr id="3" name="Picture 15" descr="logo Rijksdienst voor Ondernemend Nederland">
          <a:extLst>
            <a:ext uri="{FF2B5EF4-FFF2-40B4-BE49-F238E27FC236}">
              <a16:creationId xmlns:a16="http://schemas.microsoft.com/office/drawing/2014/main" id="{13355111-50FA-8D1E-07AF-75B31B8B40EA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0"/>
          <a:ext cx="472440" cy="134112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485775</xdr:colOff>
      <xdr:row>0</xdr:row>
      <xdr:rowOff>0</xdr:rowOff>
    </xdr:from>
    <xdr:to>
      <xdr:col>15</xdr:col>
      <xdr:colOff>400685</xdr:colOff>
      <xdr:row>0</xdr:row>
      <xdr:rowOff>1677035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7E989573-C187-47B2-B59C-32890AE5B9A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0"/>
          <a:ext cx="2353310" cy="167703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231323</xdr:colOff>
      <xdr:row>33</xdr:row>
      <xdr:rowOff>176893</xdr:rowOff>
    </xdr:from>
    <xdr:to>
      <xdr:col>9</xdr:col>
      <xdr:colOff>693965</xdr:colOff>
      <xdr:row>59</xdr:row>
      <xdr:rowOff>99334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F6825E-A445-4199-BC5C-ADB0D3155B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312964</xdr:colOff>
      <xdr:row>33</xdr:row>
      <xdr:rowOff>54428</xdr:rowOff>
    </xdr:from>
    <xdr:to>
      <xdr:col>9</xdr:col>
      <xdr:colOff>830035</xdr:colOff>
      <xdr:row>58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E5EE39A-05A3-4122-B0A6-50259F54AFF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74939-0C2D-4C5B-AA5A-95BFB67C8B5B}">
  <sheetPr>
    <tabColor rgb="FF007BC7"/>
  </sheetPr>
  <dimension ref="B1:I19"/>
  <sheetViews>
    <sheetView tabSelected="1" workbookViewId="0">
      <selection activeCell="Z1" sqref="Z1"/>
    </sheetView>
  </sheetViews>
  <sheetFormatPr defaultColWidth="9.109375" defaultRowHeight="14.4" x14ac:dyDescent="0.3"/>
  <cols>
    <col min="1" max="1" width="9.109375" style="1" customWidth="1"/>
    <col min="2" max="2" width="1.5546875" style="1" customWidth="1"/>
    <col min="3" max="3" width="9.5546875" style="1" customWidth="1"/>
    <col min="4" max="16384" width="9.109375" style="1"/>
  </cols>
  <sheetData>
    <row r="1" spans="2:9" ht="140.25" customHeight="1" x14ac:dyDescent="0.45">
      <c r="C1" s="13" t="s">
        <v>0</v>
      </c>
    </row>
    <row r="2" spans="2:9" x14ac:dyDescent="0.3">
      <c r="C2" s="3">
        <v>45071</v>
      </c>
    </row>
    <row r="3" spans="2:9" x14ac:dyDescent="0.3">
      <c r="C3" s="69" t="s">
        <v>40</v>
      </c>
    </row>
    <row r="5" spans="2:9" x14ac:dyDescent="0.3">
      <c r="C5" s="9"/>
    </row>
    <row r="7" spans="2:9" x14ac:dyDescent="0.3">
      <c r="C7" s="1" t="s">
        <v>41</v>
      </c>
    </row>
    <row r="8" spans="2:9" x14ac:dyDescent="0.3">
      <c r="C8" s="1" t="s">
        <v>1</v>
      </c>
      <c r="I8"/>
    </row>
    <row r="9" spans="2:9" x14ac:dyDescent="0.3">
      <c r="C9" s="1" t="s">
        <v>2</v>
      </c>
    </row>
    <row r="11" spans="2:9" x14ac:dyDescent="0.3">
      <c r="C11" s="1" t="s">
        <v>3</v>
      </c>
    </row>
    <row r="13" spans="2:9" ht="15" thickBot="1" x14ac:dyDescent="0.35"/>
    <row r="14" spans="2:9" x14ac:dyDescent="0.3">
      <c r="B14" s="19"/>
      <c r="C14" s="25" t="s">
        <v>4</v>
      </c>
      <c r="D14" s="20"/>
      <c r="E14" s="20"/>
      <c r="F14" s="20"/>
      <c r="G14" s="14"/>
    </row>
    <row r="15" spans="2:9" ht="6" customHeight="1" x14ac:dyDescent="0.3">
      <c r="B15" s="21"/>
      <c r="G15" s="6"/>
    </row>
    <row r="16" spans="2:9" x14ac:dyDescent="0.3">
      <c r="B16" s="21"/>
      <c r="C16" s="17"/>
      <c r="D16" s="22" t="s">
        <v>5</v>
      </c>
      <c r="G16" s="6"/>
    </row>
    <row r="17" spans="2:7" x14ac:dyDescent="0.3">
      <c r="B17" s="21"/>
      <c r="C17" s="18"/>
      <c r="D17" s="22" t="s">
        <v>6</v>
      </c>
      <c r="G17" s="6"/>
    </row>
    <row r="18" spans="2:7" ht="15.6" x14ac:dyDescent="0.3">
      <c r="B18" s="21"/>
      <c r="C18" s="72"/>
      <c r="D18" s="22" t="s">
        <v>6</v>
      </c>
      <c r="G18" s="6"/>
    </row>
    <row r="19" spans="2:7" ht="8.25" customHeight="1" thickBot="1" x14ac:dyDescent="0.35">
      <c r="B19" s="23"/>
      <c r="C19" s="24"/>
      <c r="D19" s="24"/>
      <c r="E19" s="24"/>
      <c r="F19" s="24"/>
      <c r="G19" s="15"/>
    </row>
  </sheetData>
  <sheetProtection algorithmName="SHA-512" hashValue="57TF+FW55Yc5VzeGmDvRQ1Cx98TlRgck9n4b4vdJq41qIfVQfGnvydgibC3FwpNgJ1AJukqvGHrCIPytV8f5KA==" saltValue="ehPRY3p4A0EuQYzyZPhLZw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9A6FB-11DD-4D39-86DF-1B2967B34ABB}">
  <sheetPr>
    <tabColor rgb="FF007BC7"/>
  </sheetPr>
  <dimension ref="A1:AX44"/>
  <sheetViews>
    <sheetView showGridLines="0" zoomScaleNormal="100" workbookViewId="0">
      <selection activeCell="M65" sqref="M65"/>
    </sheetView>
  </sheetViews>
  <sheetFormatPr defaultColWidth="9.109375" defaultRowHeight="14.4" x14ac:dyDescent="0.3"/>
  <cols>
    <col min="1" max="1" width="5" style="1" customWidth="1"/>
    <col min="2" max="2" width="55.5546875" style="1" customWidth="1"/>
    <col min="3" max="3" width="14" style="1" customWidth="1"/>
    <col min="4" max="7" width="15.33203125" style="1" bestFit="1" customWidth="1"/>
    <col min="8" max="10" width="14" style="1" bestFit="1" customWidth="1"/>
    <col min="11" max="11" width="15.33203125" style="1" bestFit="1" customWidth="1"/>
    <col min="12" max="22" width="14" style="1" bestFit="1" customWidth="1"/>
    <col min="23" max="23" width="12.109375" style="1" bestFit="1" customWidth="1"/>
    <col min="24" max="24" width="7.33203125" style="1" bestFit="1" customWidth="1"/>
    <col min="25" max="25" width="12.6640625" style="1" customWidth="1"/>
    <col min="26" max="16384" width="9.109375" style="1"/>
  </cols>
  <sheetData>
    <row r="1" spans="1:13" ht="15" thickBot="1" x14ac:dyDescent="0.35"/>
    <row r="2" spans="1:13" ht="15.6" x14ac:dyDescent="0.3">
      <c r="B2" s="54" t="s">
        <v>7</v>
      </c>
      <c r="C2" s="4"/>
      <c r="E2" s="80" t="s">
        <v>8</v>
      </c>
      <c r="F2" s="81"/>
      <c r="G2" s="81"/>
      <c r="H2" s="81"/>
      <c r="I2" s="81"/>
      <c r="J2" s="30"/>
      <c r="K2" s="37">
        <v>1000000</v>
      </c>
      <c r="L2" s="38"/>
      <c r="M2" s="73" t="s">
        <v>9</v>
      </c>
    </row>
    <row r="3" spans="1:13" ht="15.6" x14ac:dyDescent="0.3">
      <c r="B3" s="55" t="s">
        <v>10</v>
      </c>
      <c r="C3" s="4"/>
      <c r="E3" s="76" t="s">
        <v>11</v>
      </c>
      <c r="F3" s="77"/>
      <c r="G3" s="77"/>
      <c r="H3" s="77"/>
      <c r="I3" s="77"/>
      <c r="J3" s="32">
        <v>0.21</v>
      </c>
      <c r="K3" s="70">
        <f>J3*K2</f>
        <v>210000</v>
      </c>
      <c r="L3" s="39"/>
    </row>
    <row r="4" spans="1:13" ht="15.6" x14ac:dyDescent="0.3">
      <c r="C4" s="4"/>
      <c r="E4" s="82" t="s">
        <v>12</v>
      </c>
      <c r="F4" s="83"/>
      <c r="G4" s="83"/>
      <c r="H4" s="83"/>
      <c r="I4" s="83"/>
      <c r="J4" s="33"/>
      <c r="K4" s="40">
        <f>SUM(K2:K3)</f>
        <v>1210000</v>
      </c>
      <c r="L4" s="39"/>
    </row>
    <row r="5" spans="1:13" ht="15.6" x14ac:dyDescent="0.3">
      <c r="B5" s="68" t="s">
        <v>13</v>
      </c>
      <c r="C5" s="4"/>
      <c r="E5" s="76" t="s">
        <v>14</v>
      </c>
      <c r="F5" s="77"/>
      <c r="G5" s="77"/>
      <c r="H5" s="77"/>
      <c r="I5" s="77"/>
      <c r="J5" s="31"/>
      <c r="K5" s="41">
        <v>20</v>
      </c>
      <c r="L5" s="39" t="s">
        <v>15</v>
      </c>
    </row>
    <row r="6" spans="1:13" ht="15.6" x14ac:dyDescent="0.3">
      <c r="B6" s="8"/>
      <c r="E6" s="76" t="s">
        <v>16</v>
      </c>
      <c r="F6" s="77"/>
      <c r="G6" s="77"/>
      <c r="H6" s="77"/>
      <c r="I6" s="77"/>
      <c r="J6" s="31"/>
      <c r="K6" s="42">
        <v>10</v>
      </c>
      <c r="L6" s="39" t="s">
        <v>15</v>
      </c>
    </row>
    <row r="7" spans="1:13" ht="15.6" x14ac:dyDescent="0.3">
      <c r="B7" s="8"/>
      <c r="E7" s="76" t="s">
        <v>17</v>
      </c>
      <c r="F7" s="77"/>
      <c r="G7" s="77"/>
      <c r="H7" s="77"/>
      <c r="I7" s="77"/>
      <c r="J7" s="31"/>
      <c r="K7" s="40">
        <f>D20/K5</f>
        <v>60500</v>
      </c>
      <c r="L7" s="39"/>
    </row>
    <row r="8" spans="1:13" ht="16.2" thickBot="1" x14ac:dyDescent="0.35">
      <c r="B8" s="8"/>
      <c r="E8" s="78" t="s">
        <v>18</v>
      </c>
      <c r="F8" s="79"/>
      <c r="G8" s="79"/>
      <c r="H8" s="79"/>
      <c r="I8" s="79"/>
      <c r="J8" s="34"/>
      <c r="K8" s="43">
        <v>1</v>
      </c>
      <c r="L8" s="44"/>
      <c r="M8" s="73" t="s">
        <v>19</v>
      </c>
    </row>
    <row r="9" spans="1:13" x14ac:dyDescent="0.3">
      <c r="B9" s="8"/>
      <c r="E9" s="10"/>
      <c r="F9" s="10"/>
      <c r="G9" s="10"/>
      <c r="H9" s="10"/>
      <c r="I9" s="10"/>
      <c r="J9" s="12"/>
      <c r="K9" s="9"/>
    </row>
    <row r="10" spans="1:13" ht="16.2" thickBot="1" x14ac:dyDescent="0.35">
      <c r="E10" s="35" t="s">
        <v>20</v>
      </c>
    </row>
    <row r="11" spans="1:13" ht="15.6" x14ac:dyDescent="0.3">
      <c r="E11" s="57" t="s">
        <v>21</v>
      </c>
      <c r="F11" s="58"/>
      <c r="G11" s="58"/>
      <c r="H11" s="58"/>
      <c r="I11" s="59">
        <v>0.6</v>
      </c>
      <c r="J11" s="38"/>
    </row>
    <row r="12" spans="1:13" ht="15.6" x14ac:dyDescent="0.3">
      <c r="E12" s="60" t="s">
        <v>22</v>
      </c>
      <c r="F12" s="61"/>
      <c r="G12" s="61"/>
      <c r="H12" s="61"/>
      <c r="I12" s="62">
        <v>0.25</v>
      </c>
      <c r="J12" s="39"/>
    </row>
    <row r="13" spans="1:13" ht="15.6" x14ac:dyDescent="0.3">
      <c r="E13" s="63" t="s">
        <v>23</v>
      </c>
      <c r="F13" s="64"/>
      <c r="G13" s="64"/>
      <c r="H13" s="64"/>
      <c r="I13" s="65">
        <v>0.15</v>
      </c>
      <c r="J13" s="66"/>
    </row>
    <row r="14" spans="1:13" ht="16.2" thickBot="1" x14ac:dyDescent="0.35">
      <c r="E14" s="26" t="s">
        <v>24</v>
      </c>
      <c r="F14" s="27"/>
      <c r="G14" s="27"/>
      <c r="H14" s="27"/>
      <c r="I14" s="28">
        <f>SUM(I11:I13)</f>
        <v>1</v>
      </c>
      <c r="J14" s="29"/>
    </row>
    <row r="15" spans="1:13" s="2" customFormat="1" x14ac:dyDescent="0.3">
      <c r="A15" s="1"/>
    </row>
    <row r="16" spans="1:13" x14ac:dyDescent="0.3">
      <c r="F16" s="10"/>
      <c r="G16" s="10"/>
      <c r="H16" s="10"/>
      <c r="I16" s="10"/>
      <c r="J16" s="10"/>
      <c r="K16" s="11"/>
    </row>
    <row r="17" spans="2:50" ht="15.6" x14ac:dyDescent="0.3">
      <c r="B17" s="74" t="s">
        <v>25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Z17" s="2"/>
      <c r="AA17" s="2"/>
      <c r="AB17" s="2"/>
      <c r="AC17" s="2"/>
      <c r="AD17" s="2"/>
      <c r="AE17" s="2"/>
      <c r="AF17" s="2"/>
    </row>
    <row r="18" spans="2:50" ht="15.6" x14ac:dyDescent="0.3">
      <c r="B18" s="74" t="s">
        <v>26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Z18" s="2"/>
      <c r="AA18" s="2"/>
      <c r="AB18" s="2"/>
      <c r="AC18" s="2"/>
      <c r="AD18" s="2"/>
      <c r="AE18" s="2"/>
      <c r="AF18" s="2"/>
    </row>
    <row r="19" spans="2:50" ht="15.6" x14ac:dyDescent="0.3">
      <c r="B19" s="74" t="s">
        <v>27</v>
      </c>
      <c r="C19" s="74"/>
      <c r="D19" s="74">
        <v>0</v>
      </c>
      <c r="E19" s="74">
        <v>1</v>
      </c>
      <c r="F19" s="74">
        <v>2</v>
      </c>
      <c r="G19" s="74">
        <v>3</v>
      </c>
      <c r="H19" s="74">
        <v>4</v>
      </c>
      <c r="I19" s="74">
        <v>5</v>
      </c>
      <c r="J19" s="74">
        <v>6</v>
      </c>
      <c r="K19" s="74">
        <v>7</v>
      </c>
      <c r="L19" s="74">
        <v>8</v>
      </c>
      <c r="M19" s="74">
        <v>9</v>
      </c>
      <c r="N19" s="74">
        <v>10</v>
      </c>
      <c r="O19" s="74">
        <v>11</v>
      </c>
      <c r="P19" s="74">
        <v>12</v>
      </c>
      <c r="Q19" s="74">
        <v>13</v>
      </c>
      <c r="R19" s="74">
        <v>14</v>
      </c>
      <c r="S19" s="74">
        <v>15</v>
      </c>
      <c r="T19" s="74">
        <v>16</v>
      </c>
      <c r="U19" s="74">
        <v>17</v>
      </c>
      <c r="V19" s="74">
        <v>18</v>
      </c>
      <c r="W19" s="74">
        <v>19</v>
      </c>
      <c r="X19" s="74">
        <v>20</v>
      </c>
      <c r="Z19" s="2"/>
      <c r="AA19" s="2"/>
      <c r="AB19" s="2"/>
      <c r="AC19" s="2"/>
      <c r="AD19" s="2"/>
      <c r="AE19" s="2"/>
      <c r="AF19" s="2"/>
    </row>
    <row r="20" spans="2:50" ht="15.6" x14ac:dyDescent="0.3">
      <c r="B20" s="45" t="s">
        <v>28</v>
      </c>
      <c r="C20" s="75" t="s">
        <v>29</v>
      </c>
      <c r="D20" s="47">
        <f>K4</f>
        <v>1210000</v>
      </c>
      <c r="E20" s="47">
        <f t="shared" ref="E20:X20" si="0">D20-$K$7</f>
        <v>1149500</v>
      </c>
      <c r="F20" s="47">
        <f t="shared" si="0"/>
        <v>1089000</v>
      </c>
      <c r="G20" s="47">
        <f t="shared" si="0"/>
        <v>1028500</v>
      </c>
      <c r="H20" s="47">
        <f t="shared" si="0"/>
        <v>968000</v>
      </c>
      <c r="I20" s="47">
        <f t="shared" si="0"/>
        <v>907500</v>
      </c>
      <c r="J20" s="47">
        <f t="shared" si="0"/>
        <v>847000</v>
      </c>
      <c r="K20" s="47">
        <f>J20-$K$7</f>
        <v>786500</v>
      </c>
      <c r="L20" s="47">
        <f t="shared" si="0"/>
        <v>726000</v>
      </c>
      <c r="M20" s="47">
        <f t="shared" si="0"/>
        <v>665500</v>
      </c>
      <c r="N20" s="47">
        <f t="shared" si="0"/>
        <v>605000</v>
      </c>
      <c r="O20" s="47">
        <f t="shared" si="0"/>
        <v>544500</v>
      </c>
      <c r="P20" s="47">
        <f t="shared" si="0"/>
        <v>484000</v>
      </c>
      <c r="Q20" s="47">
        <f t="shared" si="0"/>
        <v>423500</v>
      </c>
      <c r="R20" s="47">
        <f t="shared" si="0"/>
        <v>363000</v>
      </c>
      <c r="S20" s="47">
        <f t="shared" si="0"/>
        <v>302500</v>
      </c>
      <c r="T20" s="47">
        <f t="shared" si="0"/>
        <v>242000</v>
      </c>
      <c r="U20" s="47">
        <f t="shared" si="0"/>
        <v>181500</v>
      </c>
      <c r="V20" s="47">
        <f t="shared" si="0"/>
        <v>121000</v>
      </c>
      <c r="W20" s="47">
        <f t="shared" si="0"/>
        <v>60500</v>
      </c>
      <c r="X20" s="7">
        <f t="shared" si="0"/>
        <v>0</v>
      </c>
    </row>
    <row r="21" spans="2:50" ht="15.6" x14ac:dyDescent="0.3">
      <c r="B21" s="45" t="s">
        <v>30</v>
      </c>
      <c r="C21" s="46"/>
      <c r="D21" s="36"/>
      <c r="E21" s="36"/>
      <c r="F21" s="36"/>
      <c r="G21" s="36"/>
      <c r="H21" s="36"/>
      <c r="I21" s="36"/>
      <c r="J21" s="36"/>
      <c r="K21" s="36"/>
      <c r="L21" s="36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2:50" ht="15.6" x14ac:dyDescent="0.3">
      <c r="B22" s="45" t="s">
        <v>18</v>
      </c>
      <c r="C22" s="75" t="s">
        <v>31</v>
      </c>
      <c r="D22" s="47">
        <f>$K$8</f>
        <v>1</v>
      </c>
      <c r="E22" s="47">
        <f t="shared" ref="E22:X22" si="1">$K$8</f>
        <v>1</v>
      </c>
      <c r="F22" s="47">
        <f t="shared" si="1"/>
        <v>1</v>
      </c>
      <c r="G22" s="47">
        <f t="shared" si="1"/>
        <v>1</v>
      </c>
      <c r="H22" s="47">
        <f t="shared" si="1"/>
        <v>1</v>
      </c>
      <c r="I22" s="47">
        <f t="shared" si="1"/>
        <v>1</v>
      </c>
      <c r="J22" s="47">
        <f t="shared" si="1"/>
        <v>1</v>
      </c>
      <c r="K22" s="47">
        <f t="shared" si="1"/>
        <v>1</v>
      </c>
      <c r="L22" s="47">
        <f t="shared" si="1"/>
        <v>1</v>
      </c>
      <c r="M22" s="47">
        <f t="shared" si="1"/>
        <v>1</v>
      </c>
      <c r="N22" s="47">
        <f t="shared" si="1"/>
        <v>1</v>
      </c>
      <c r="O22" s="47">
        <f t="shared" si="1"/>
        <v>1</v>
      </c>
      <c r="P22" s="47">
        <f t="shared" si="1"/>
        <v>1</v>
      </c>
      <c r="Q22" s="47">
        <f t="shared" si="1"/>
        <v>1</v>
      </c>
      <c r="R22" s="47">
        <f t="shared" si="1"/>
        <v>1</v>
      </c>
      <c r="S22" s="47">
        <f t="shared" si="1"/>
        <v>1</v>
      </c>
      <c r="T22" s="47">
        <f t="shared" si="1"/>
        <v>1</v>
      </c>
      <c r="U22" s="47">
        <f t="shared" si="1"/>
        <v>1</v>
      </c>
      <c r="V22" s="47">
        <f t="shared" si="1"/>
        <v>1</v>
      </c>
      <c r="W22" s="47">
        <f t="shared" si="1"/>
        <v>1</v>
      </c>
      <c r="X22" s="47">
        <f t="shared" si="1"/>
        <v>1</v>
      </c>
    </row>
    <row r="23" spans="2:50" ht="15.6" x14ac:dyDescent="0.3">
      <c r="B23" s="45" t="s">
        <v>30</v>
      </c>
      <c r="C23" s="4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50" ht="15.6" x14ac:dyDescent="0.3">
      <c r="B24" s="45" t="s">
        <v>32</v>
      </c>
      <c r="C24" s="75" t="s">
        <v>33</v>
      </c>
      <c r="D24" s="47">
        <f>D20-D22</f>
        <v>1209999</v>
      </c>
      <c r="E24" s="47">
        <f t="shared" ref="E24:G24" si="2">E20-E22</f>
        <v>1149499</v>
      </c>
      <c r="F24" s="47">
        <f t="shared" si="2"/>
        <v>1088999</v>
      </c>
      <c r="G24" s="47">
        <f t="shared" si="2"/>
        <v>1028499</v>
      </c>
      <c r="H24" s="47">
        <f t="shared" ref="H24:X24" si="3">H20-H22</f>
        <v>967999</v>
      </c>
      <c r="I24" s="47">
        <f t="shared" si="3"/>
        <v>907499</v>
      </c>
      <c r="J24" s="47">
        <f t="shared" si="3"/>
        <v>846999</v>
      </c>
      <c r="K24" s="47">
        <f t="shared" si="3"/>
        <v>786499</v>
      </c>
      <c r="L24" s="47">
        <f t="shared" si="3"/>
        <v>725999</v>
      </c>
      <c r="M24" s="47">
        <f t="shared" si="3"/>
        <v>665499</v>
      </c>
      <c r="N24" s="47">
        <f t="shared" si="3"/>
        <v>604999</v>
      </c>
      <c r="O24" s="47">
        <f t="shared" si="3"/>
        <v>544499</v>
      </c>
      <c r="P24" s="47">
        <f t="shared" si="3"/>
        <v>483999</v>
      </c>
      <c r="Q24" s="47">
        <f t="shared" si="3"/>
        <v>423499</v>
      </c>
      <c r="R24" s="47">
        <f t="shared" si="3"/>
        <v>362999</v>
      </c>
      <c r="S24" s="47">
        <f t="shared" si="3"/>
        <v>302499</v>
      </c>
      <c r="T24" s="47">
        <f t="shared" si="3"/>
        <v>241999</v>
      </c>
      <c r="U24" s="47">
        <f t="shared" si="3"/>
        <v>181499</v>
      </c>
      <c r="V24" s="47">
        <f t="shared" si="3"/>
        <v>120999</v>
      </c>
      <c r="W24" s="47">
        <f t="shared" si="3"/>
        <v>60499</v>
      </c>
      <c r="X24" s="47">
        <f t="shared" si="3"/>
        <v>-1</v>
      </c>
    </row>
    <row r="25" spans="2:50" ht="15.6" x14ac:dyDescent="0.3">
      <c r="B25" s="48"/>
      <c r="C25" s="4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50" ht="15.6" x14ac:dyDescent="0.3">
      <c r="B26" s="48" t="s">
        <v>34</v>
      </c>
      <c r="C26" s="46"/>
      <c r="D26" s="49">
        <f t="shared" ref="D26:X26" si="4">IF(AND(D24&gt;0,D19&gt;=$K$6),D24,0)</f>
        <v>0</v>
      </c>
      <c r="E26" s="49">
        <f t="shared" si="4"/>
        <v>0</v>
      </c>
      <c r="F26" s="49">
        <f t="shared" si="4"/>
        <v>0</v>
      </c>
      <c r="G26" s="49">
        <f t="shared" si="4"/>
        <v>0</v>
      </c>
      <c r="H26" s="49">
        <f t="shared" si="4"/>
        <v>0</v>
      </c>
      <c r="I26" s="49">
        <f t="shared" si="4"/>
        <v>0</v>
      </c>
      <c r="J26" s="49">
        <f t="shared" si="4"/>
        <v>0</v>
      </c>
      <c r="K26" s="49">
        <f t="shared" si="4"/>
        <v>0</v>
      </c>
      <c r="L26" s="49">
        <f t="shared" si="4"/>
        <v>0</v>
      </c>
      <c r="M26" s="49">
        <f t="shared" si="4"/>
        <v>0</v>
      </c>
      <c r="N26" s="49">
        <f t="shared" si="4"/>
        <v>604999</v>
      </c>
      <c r="O26" s="49">
        <f t="shared" si="4"/>
        <v>544499</v>
      </c>
      <c r="P26" s="49">
        <f t="shared" si="4"/>
        <v>483999</v>
      </c>
      <c r="Q26" s="49">
        <f t="shared" si="4"/>
        <v>423499</v>
      </c>
      <c r="R26" s="49">
        <f t="shared" si="4"/>
        <v>362999</v>
      </c>
      <c r="S26" s="49">
        <f t="shared" si="4"/>
        <v>302499</v>
      </c>
      <c r="T26" s="49">
        <f t="shared" si="4"/>
        <v>241999</v>
      </c>
      <c r="U26" s="49">
        <f t="shared" si="4"/>
        <v>181499</v>
      </c>
      <c r="V26" s="49">
        <f t="shared" si="4"/>
        <v>120999</v>
      </c>
      <c r="W26" s="49">
        <f t="shared" si="4"/>
        <v>60499</v>
      </c>
      <c r="X26" s="49">
        <f t="shared" si="4"/>
        <v>0</v>
      </c>
    </row>
    <row r="27" spans="2:50" ht="15.6" x14ac:dyDescent="0.3">
      <c r="B27" s="48"/>
      <c r="C27" s="46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</row>
    <row r="28" spans="2:50" ht="15.6" x14ac:dyDescent="0.3">
      <c r="B28" s="51" t="s">
        <v>35</v>
      </c>
      <c r="C28" s="52">
        <f>C30+C29</f>
        <v>0.85</v>
      </c>
      <c r="D28" s="53">
        <f>D26*($I$11+$I$12)</f>
        <v>0</v>
      </c>
      <c r="E28" s="53">
        <f t="shared" ref="E28:X28" si="5">E26*($I$11+$I$12)</f>
        <v>0</v>
      </c>
      <c r="F28" s="53">
        <f t="shared" si="5"/>
        <v>0</v>
      </c>
      <c r="G28" s="53">
        <f t="shared" si="5"/>
        <v>0</v>
      </c>
      <c r="H28" s="53">
        <f t="shared" si="5"/>
        <v>0</v>
      </c>
      <c r="I28" s="53">
        <f t="shared" si="5"/>
        <v>0</v>
      </c>
      <c r="J28" s="53">
        <f t="shared" si="5"/>
        <v>0</v>
      </c>
      <c r="K28" s="53">
        <f t="shared" si="5"/>
        <v>0</v>
      </c>
      <c r="L28" s="53">
        <f t="shared" si="5"/>
        <v>0</v>
      </c>
      <c r="M28" s="53">
        <f t="shared" si="5"/>
        <v>0</v>
      </c>
      <c r="N28" s="53">
        <f t="shared" si="5"/>
        <v>514249.14999999997</v>
      </c>
      <c r="O28" s="53">
        <f t="shared" si="5"/>
        <v>462824.14999999997</v>
      </c>
      <c r="P28" s="53">
        <f t="shared" si="5"/>
        <v>411399.14999999997</v>
      </c>
      <c r="Q28" s="53">
        <f t="shared" si="5"/>
        <v>359974.14999999997</v>
      </c>
      <c r="R28" s="53">
        <f t="shared" si="5"/>
        <v>308549.14999999997</v>
      </c>
      <c r="S28" s="53">
        <f t="shared" si="5"/>
        <v>257124.15</v>
      </c>
      <c r="T28" s="53">
        <f t="shared" si="5"/>
        <v>205699.15</v>
      </c>
      <c r="U28" s="53">
        <f t="shared" si="5"/>
        <v>154274.15</v>
      </c>
      <c r="V28" s="53">
        <f t="shared" si="5"/>
        <v>102849.15</v>
      </c>
      <c r="W28" s="53">
        <f t="shared" si="5"/>
        <v>51424.15</v>
      </c>
      <c r="X28" s="53">
        <f t="shared" si="5"/>
        <v>0</v>
      </c>
    </row>
    <row r="29" spans="2:50" ht="15.6" x14ac:dyDescent="0.3">
      <c r="B29" s="48" t="s">
        <v>36</v>
      </c>
      <c r="C29" s="52">
        <f>I11</f>
        <v>0.6</v>
      </c>
      <c r="D29" s="47">
        <f>D26*$I$11</f>
        <v>0</v>
      </c>
      <c r="E29" s="47">
        <f t="shared" ref="E29:G29" si="6">E26*$I$11</f>
        <v>0</v>
      </c>
      <c r="F29" s="47">
        <f t="shared" si="6"/>
        <v>0</v>
      </c>
      <c r="G29" s="47">
        <f t="shared" si="6"/>
        <v>0</v>
      </c>
      <c r="H29" s="47">
        <f t="shared" ref="H29:X29" si="7">H26*$I$11</f>
        <v>0</v>
      </c>
      <c r="I29" s="47">
        <f t="shared" si="7"/>
        <v>0</v>
      </c>
      <c r="J29" s="47">
        <f t="shared" si="7"/>
        <v>0</v>
      </c>
      <c r="K29" s="47">
        <f t="shared" si="7"/>
        <v>0</v>
      </c>
      <c r="L29" s="47">
        <f t="shared" si="7"/>
        <v>0</v>
      </c>
      <c r="M29" s="47">
        <f t="shared" si="7"/>
        <v>0</v>
      </c>
      <c r="N29" s="47">
        <f t="shared" si="7"/>
        <v>362999.39999999997</v>
      </c>
      <c r="O29" s="47">
        <f t="shared" si="7"/>
        <v>326699.39999999997</v>
      </c>
      <c r="P29" s="47">
        <f t="shared" si="7"/>
        <v>290399.39999999997</v>
      </c>
      <c r="Q29" s="47">
        <f t="shared" si="7"/>
        <v>254099.4</v>
      </c>
      <c r="R29" s="47">
        <f t="shared" si="7"/>
        <v>217799.4</v>
      </c>
      <c r="S29" s="47">
        <f t="shared" si="7"/>
        <v>181499.4</v>
      </c>
      <c r="T29" s="47">
        <f t="shared" si="7"/>
        <v>145199.4</v>
      </c>
      <c r="U29" s="47">
        <f t="shared" si="7"/>
        <v>108899.4</v>
      </c>
      <c r="V29" s="47">
        <f t="shared" si="7"/>
        <v>72599.399999999994</v>
      </c>
      <c r="W29" s="47">
        <f t="shared" si="7"/>
        <v>36299.4</v>
      </c>
      <c r="X29" s="47">
        <f t="shared" si="7"/>
        <v>0</v>
      </c>
    </row>
    <row r="30" spans="2:50" ht="15.6" x14ac:dyDescent="0.3">
      <c r="B30" s="48" t="s">
        <v>37</v>
      </c>
      <c r="C30" s="52">
        <f>I12</f>
        <v>0.25</v>
      </c>
      <c r="D30" s="47">
        <f>D26*$I$12</f>
        <v>0</v>
      </c>
      <c r="E30" s="47">
        <f t="shared" ref="E30:G30" si="8">E26*$I$12</f>
        <v>0</v>
      </c>
      <c r="F30" s="47">
        <f t="shared" si="8"/>
        <v>0</v>
      </c>
      <c r="G30" s="47">
        <f t="shared" si="8"/>
        <v>0</v>
      </c>
      <c r="H30" s="47">
        <f t="shared" ref="H30:X30" si="9">H26*$I$12</f>
        <v>0</v>
      </c>
      <c r="I30" s="47">
        <f t="shared" si="9"/>
        <v>0</v>
      </c>
      <c r="J30" s="47">
        <f t="shared" si="9"/>
        <v>0</v>
      </c>
      <c r="K30" s="47">
        <f t="shared" si="9"/>
        <v>0</v>
      </c>
      <c r="L30" s="47">
        <f t="shared" si="9"/>
        <v>0</v>
      </c>
      <c r="M30" s="47">
        <f t="shared" si="9"/>
        <v>0</v>
      </c>
      <c r="N30" s="47">
        <f t="shared" si="9"/>
        <v>151249.75</v>
      </c>
      <c r="O30" s="47">
        <f t="shared" si="9"/>
        <v>136124.75</v>
      </c>
      <c r="P30" s="47">
        <f t="shared" si="9"/>
        <v>120999.75</v>
      </c>
      <c r="Q30" s="47">
        <f t="shared" si="9"/>
        <v>105874.75</v>
      </c>
      <c r="R30" s="47">
        <f t="shared" si="9"/>
        <v>90749.75</v>
      </c>
      <c r="S30" s="47">
        <f t="shared" si="9"/>
        <v>75624.75</v>
      </c>
      <c r="T30" s="47">
        <f t="shared" si="9"/>
        <v>60499.75</v>
      </c>
      <c r="U30" s="47">
        <f t="shared" si="9"/>
        <v>45374.75</v>
      </c>
      <c r="V30" s="47">
        <f t="shared" si="9"/>
        <v>30249.75</v>
      </c>
      <c r="W30" s="47">
        <f t="shared" si="9"/>
        <v>15124.75</v>
      </c>
      <c r="X30" s="47">
        <f t="shared" si="9"/>
        <v>0</v>
      </c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2" spans="2:50" x14ac:dyDescent="0.3">
      <c r="N32" s="71"/>
    </row>
    <row r="44" spans="21:32" ht="16.5" customHeight="1" x14ac:dyDescent="0.3"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</row>
  </sheetData>
  <sheetProtection algorithmName="SHA-512" hashValue="p5RWvPmIq2A+PnlChnlrpu5LEHbJtZQH4ryHyh8xhFPtIm0m6keDiSwMHuZEyT/G1Zp8/KX3WWY17cS9YrCVlQ==" saltValue="E6dQkISK+zC4f0a11oBYmg==" spinCount="100000" sheet="1" objects="1" scenarios="1"/>
  <mergeCells count="7">
    <mergeCell ref="E7:I7"/>
    <mergeCell ref="E8:I8"/>
    <mergeCell ref="E2:I2"/>
    <mergeCell ref="E3:I3"/>
    <mergeCell ref="E4:I4"/>
    <mergeCell ref="E5:I5"/>
    <mergeCell ref="E6:I6"/>
  </mergeCells>
  <conditionalFormatting sqref="AG30:AX30 U44:AF44">
    <cfRule type="cellIs" dxfId="10" priority="5" operator="lessThan">
      <formula>0</formula>
    </cfRule>
  </conditionalFormatting>
  <conditionalFormatting sqref="D21:X23 D20:W20 D25:X30">
    <cfRule type="cellIs" dxfId="9" priority="3" operator="lessThan">
      <formula>-0.1</formula>
    </cfRule>
    <cfRule type="cellIs" dxfId="8" priority="4" operator="lessThan">
      <formula>0</formula>
    </cfRule>
  </conditionalFormatting>
  <conditionalFormatting sqref="X20">
    <cfRule type="cellIs" dxfId="7" priority="1" operator="lessThan">
      <formula>-0.1</formula>
    </cfRule>
    <cfRule type="cellIs" dxfId="6" priority="2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1C9E1-BAC3-413C-8297-A524769364AE}">
  <sheetPr>
    <tabColor rgb="FF007BC7"/>
  </sheetPr>
  <dimension ref="A1:AK30"/>
  <sheetViews>
    <sheetView showGridLines="0" zoomScaleNormal="100" workbookViewId="0">
      <selection activeCell="P35" sqref="P35"/>
    </sheetView>
  </sheetViews>
  <sheetFormatPr defaultColWidth="9.109375" defaultRowHeight="14.4" x14ac:dyDescent="0.3"/>
  <cols>
    <col min="1" max="1" width="4.88671875" style="1" customWidth="1"/>
    <col min="2" max="2" width="56" style="1" bestFit="1" customWidth="1"/>
    <col min="3" max="3" width="14" style="1" customWidth="1"/>
    <col min="4" max="10" width="14.5546875" style="1" bestFit="1" customWidth="1"/>
    <col min="11" max="11" width="15.6640625" style="1" bestFit="1" customWidth="1"/>
    <col min="12" max="12" width="14.5546875" style="1" bestFit="1" customWidth="1"/>
    <col min="13" max="23" width="13.44140625" style="1" bestFit="1" customWidth="1"/>
    <col min="24" max="34" width="14.109375" style="1" bestFit="1" customWidth="1"/>
    <col min="35" max="35" width="12.6640625" style="1" customWidth="1"/>
    <col min="36" max="36" width="13.33203125" style="1" customWidth="1"/>
    <col min="37" max="16384" width="9.109375" style="1"/>
  </cols>
  <sheetData>
    <row r="1" spans="1:19" ht="15" thickBot="1" x14ac:dyDescent="0.35"/>
    <row r="2" spans="1:19" ht="15.6" x14ac:dyDescent="0.3">
      <c r="B2" s="54" t="s">
        <v>7</v>
      </c>
      <c r="C2" s="4"/>
      <c r="E2" s="80" t="s">
        <v>8</v>
      </c>
      <c r="F2" s="81"/>
      <c r="G2" s="81"/>
      <c r="H2" s="81"/>
      <c r="I2" s="81"/>
      <c r="J2" s="30"/>
      <c r="K2" s="37">
        <v>1000000</v>
      </c>
      <c r="L2" s="38"/>
      <c r="M2" s="73" t="s">
        <v>9</v>
      </c>
    </row>
    <row r="3" spans="1:19" ht="15.6" x14ac:dyDescent="0.3">
      <c r="B3" s="56" t="s">
        <v>38</v>
      </c>
      <c r="C3" s="4"/>
      <c r="E3" s="76" t="s">
        <v>11</v>
      </c>
      <c r="F3" s="77"/>
      <c r="G3" s="77"/>
      <c r="H3" s="77"/>
      <c r="I3" s="77"/>
      <c r="J3" s="32">
        <v>0.21</v>
      </c>
      <c r="K3" s="70">
        <f>J3*K2</f>
        <v>210000</v>
      </c>
      <c r="L3" s="39"/>
      <c r="M3" s="9"/>
    </row>
    <row r="4" spans="1:19" ht="15.6" x14ac:dyDescent="0.3">
      <c r="C4" s="4"/>
      <c r="E4" s="82" t="s">
        <v>12</v>
      </c>
      <c r="F4" s="83"/>
      <c r="G4" s="83"/>
      <c r="H4" s="83"/>
      <c r="I4" s="83"/>
      <c r="J4" s="33"/>
      <c r="K4" s="40">
        <f>SUM(K2:K3)</f>
        <v>1210000</v>
      </c>
      <c r="L4" s="39"/>
    </row>
    <row r="5" spans="1:19" ht="15.6" x14ac:dyDescent="0.3">
      <c r="B5" s="68" t="s">
        <v>13</v>
      </c>
      <c r="E5" s="76" t="s">
        <v>14</v>
      </c>
      <c r="F5" s="77"/>
      <c r="G5" s="77"/>
      <c r="H5" s="77"/>
      <c r="I5" s="77"/>
      <c r="J5" s="31"/>
      <c r="K5" s="41">
        <v>30</v>
      </c>
      <c r="L5" s="39" t="s">
        <v>15</v>
      </c>
    </row>
    <row r="6" spans="1:19" ht="15.6" x14ac:dyDescent="0.3">
      <c r="C6" s="4"/>
      <c r="E6" s="76" t="s">
        <v>16</v>
      </c>
      <c r="F6" s="77"/>
      <c r="G6" s="77"/>
      <c r="H6" s="77"/>
      <c r="I6" s="77"/>
      <c r="J6" s="31"/>
      <c r="K6" s="42">
        <v>10</v>
      </c>
      <c r="L6" s="39" t="s">
        <v>15</v>
      </c>
    </row>
    <row r="7" spans="1:19" ht="15.6" x14ac:dyDescent="0.3">
      <c r="C7" s="4"/>
      <c r="E7" s="76" t="s">
        <v>17</v>
      </c>
      <c r="F7" s="77"/>
      <c r="G7" s="77"/>
      <c r="H7" s="77"/>
      <c r="I7" s="77"/>
      <c r="J7" s="31"/>
      <c r="K7" s="40">
        <f>D20/K5</f>
        <v>40333.333333333336</v>
      </c>
      <c r="L7" s="39"/>
    </row>
    <row r="8" spans="1:19" ht="16.2" thickBot="1" x14ac:dyDescent="0.35">
      <c r="C8" s="4"/>
      <c r="E8" s="78" t="s">
        <v>18</v>
      </c>
      <c r="F8" s="79"/>
      <c r="G8" s="79"/>
      <c r="H8" s="79"/>
      <c r="I8" s="79"/>
      <c r="J8" s="34"/>
      <c r="K8" s="43">
        <v>1</v>
      </c>
      <c r="L8" s="44"/>
      <c r="M8" s="73" t="s">
        <v>19</v>
      </c>
    </row>
    <row r="9" spans="1:19" x14ac:dyDescent="0.3">
      <c r="C9" s="4"/>
      <c r="E9" s="10"/>
      <c r="F9" s="10"/>
      <c r="G9" s="10"/>
      <c r="H9" s="10"/>
      <c r="I9" s="10"/>
      <c r="J9" s="12"/>
      <c r="K9" s="9"/>
    </row>
    <row r="10" spans="1:19" ht="16.2" thickBot="1" x14ac:dyDescent="0.35">
      <c r="C10" s="4"/>
      <c r="E10" s="35" t="s">
        <v>20</v>
      </c>
      <c r="F10" s="36"/>
      <c r="G10" s="36"/>
      <c r="H10" s="36"/>
      <c r="I10" s="36"/>
      <c r="J10" s="36"/>
      <c r="K10" s="9"/>
      <c r="O10" s="8"/>
      <c r="P10" s="8"/>
      <c r="Q10" s="8"/>
      <c r="R10" s="16"/>
      <c r="S10" s="9"/>
    </row>
    <row r="11" spans="1:19" ht="15.6" x14ac:dyDescent="0.3">
      <c r="C11" s="4"/>
      <c r="E11" s="57" t="s">
        <v>21</v>
      </c>
      <c r="F11" s="58"/>
      <c r="G11" s="58"/>
      <c r="H11" s="58"/>
      <c r="I11" s="59">
        <v>0.6</v>
      </c>
      <c r="J11" s="38"/>
      <c r="K11" s="9"/>
      <c r="O11" s="8"/>
      <c r="P11" s="8"/>
      <c r="Q11" s="8"/>
    </row>
    <row r="12" spans="1:19" ht="15.6" x14ac:dyDescent="0.3">
      <c r="C12" s="4"/>
      <c r="E12" s="60" t="s">
        <v>22</v>
      </c>
      <c r="F12" s="61"/>
      <c r="G12" s="61"/>
      <c r="H12" s="61"/>
      <c r="I12" s="62">
        <v>0.25</v>
      </c>
      <c r="J12" s="39"/>
      <c r="O12" s="8"/>
      <c r="P12" s="8"/>
      <c r="Q12" s="8"/>
    </row>
    <row r="13" spans="1:19" ht="15.6" x14ac:dyDescent="0.3">
      <c r="E13" s="63" t="s">
        <v>23</v>
      </c>
      <c r="F13" s="64"/>
      <c r="G13" s="64"/>
      <c r="H13" s="64"/>
      <c r="I13" s="65">
        <v>0.15</v>
      </c>
      <c r="J13" s="66"/>
      <c r="O13" s="8"/>
      <c r="P13" s="8"/>
      <c r="Q13" s="8"/>
    </row>
    <row r="14" spans="1:19" ht="16.2" thickBot="1" x14ac:dyDescent="0.35">
      <c r="E14" s="26" t="s">
        <v>24</v>
      </c>
      <c r="F14" s="27"/>
      <c r="G14" s="27"/>
      <c r="H14" s="27"/>
      <c r="I14" s="28">
        <f>SUM(I11:I13)</f>
        <v>1</v>
      </c>
      <c r="J14" s="29"/>
    </row>
    <row r="15" spans="1:19" s="2" customFormat="1" x14ac:dyDescent="0.3">
      <c r="A15" s="1"/>
    </row>
    <row r="16" spans="1:19" s="2" customFormat="1" x14ac:dyDescent="0.3">
      <c r="A16" s="1"/>
    </row>
    <row r="17" spans="2:37" ht="15.6" x14ac:dyDescent="0.3">
      <c r="B17" s="74" t="s">
        <v>39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J17" s="2"/>
      <c r="AK17" s="2"/>
    </row>
    <row r="18" spans="2:37" ht="15.6" x14ac:dyDescent="0.3">
      <c r="B18" s="74" t="s">
        <v>26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J18" s="2"/>
      <c r="AK18" s="2"/>
    </row>
    <row r="19" spans="2:37" ht="15.6" x14ac:dyDescent="0.3">
      <c r="B19" s="74" t="s">
        <v>27</v>
      </c>
      <c r="C19" s="74"/>
      <c r="D19" s="74">
        <v>0</v>
      </c>
      <c r="E19" s="74">
        <v>1</v>
      </c>
      <c r="F19" s="74">
        <v>2</v>
      </c>
      <c r="G19" s="74">
        <v>3</v>
      </c>
      <c r="H19" s="74">
        <v>4</v>
      </c>
      <c r="I19" s="74">
        <v>5</v>
      </c>
      <c r="J19" s="74">
        <v>6</v>
      </c>
      <c r="K19" s="74">
        <v>7</v>
      </c>
      <c r="L19" s="74">
        <v>8</v>
      </c>
      <c r="M19" s="74">
        <v>9</v>
      </c>
      <c r="N19" s="74">
        <v>10</v>
      </c>
      <c r="O19" s="74">
        <v>11</v>
      </c>
      <c r="P19" s="74">
        <v>12</v>
      </c>
      <c r="Q19" s="74">
        <v>13</v>
      </c>
      <c r="R19" s="74">
        <v>14</v>
      </c>
      <c r="S19" s="74">
        <v>15</v>
      </c>
      <c r="T19" s="74">
        <v>16</v>
      </c>
      <c r="U19" s="74">
        <v>17</v>
      </c>
      <c r="V19" s="74">
        <v>18</v>
      </c>
      <c r="W19" s="74">
        <v>19</v>
      </c>
      <c r="X19" s="74">
        <v>20</v>
      </c>
      <c r="Y19" s="74">
        <v>21</v>
      </c>
      <c r="Z19" s="74">
        <v>22</v>
      </c>
      <c r="AA19" s="74">
        <v>23</v>
      </c>
      <c r="AB19" s="74">
        <v>24</v>
      </c>
      <c r="AC19" s="74">
        <v>25</v>
      </c>
      <c r="AD19" s="74">
        <v>26</v>
      </c>
      <c r="AE19" s="74">
        <v>27</v>
      </c>
      <c r="AF19" s="74">
        <v>28</v>
      </c>
      <c r="AG19" s="74">
        <v>29</v>
      </c>
      <c r="AH19" s="74">
        <v>30</v>
      </c>
      <c r="AJ19" s="2"/>
      <c r="AK19" s="2"/>
    </row>
    <row r="20" spans="2:37" ht="15.6" x14ac:dyDescent="0.3">
      <c r="B20" s="45" t="s">
        <v>28</v>
      </c>
      <c r="C20" s="75" t="s">
        <v>29</v>
      </c>
      <c r="D20" s="47">
        <f>K4</f>
        <v>1210000</v>
      </c>
      <c r="E20" s="47">
        <f t="shared" ref="E20:AH20" si="0">D20-$K$7</f>
        <v>1169666.6666666667</v>
      </c>
      <c r="F20" s="47">
        <f t="shared" si="0"/>
        <v>1129333.3333333335</v>
      </c>
      <c r="G20" s="47">
        <f t="shared" si="0"/>
        <v>1089000.0000000002</v>
      </c>
      <c r="H20" s="47">
        <f t="shared" si="0"/>
        <v>1048666.666666667</v>
      </c>
      <c r="I20" s="47">
        <f t="shared" si="0"/>
        <v>1008333.3333333336</v>
      </c>
      <c r="J20" s="47">
        <f t="shared" si="0"/>
        <v>968000.00000000023</v>
      </c>
      <c r="K20" s="47">
        <f t="shared" si="0"/>
        <v>927666.66666666686</v>
      </c>
      <c r="L20" s="47">
        <f t="shared" si="0"/>
        <v>887333.33333333349</v>
      </c>
      <c r="M20" s="47">
        <f t="shared" si="0"/>
        <v>847000.00000000012</v>
      </c>
      <c r="N20" s="47">
        <f t="shared" si="0"/>
        <v>806666.66666666674</v>
      </c>
      <c r="O20" s="47">
        <f t="shared" si="0"/>
        <v>766333.33333333337</v>
      </c>
      <c r="P20" s="47">
        <f t="shared" si="0"/>
        <v>726000</v>
      </c>
      <c r="Q20" s="47">
        <f t="shared" si="0"/>
        <v>685666.66666666663</v>
      </c>
      <c r="R20" s="47">
        <f t="shared" si="0"/>
        <v>645333.33333333326</v>
      </c>
      <c r="S20" s="47">
        <f t="shared" si="0"/>
        <v>604999.99999999988</v>
      </c>
      <c r="T20" s="47">
        <f t="shared" si="0"/>
        <v>564666.66666666651</v>
      </c>
      <c r="U20" s="47">
        <f t="shared" si="0"/>
        <v>524333.33333333314</v>
      </c>
      <c r="V20" s="47">
        <f t="shared" si="0"/>
        <v>483999.99999999983</v>
      </c>
      <c r="W20" s="47">
        <f t="shared" si="0"/>
        <v>443666.66666666651</v>
      </c>
      <c r="X20" s="47">
        <f t="shared" si="0"/>
        <v>403333.3333333332</v>
      </c>
      <c r="Y20" s="47">
        <f t="shared" si="0"/>
        <v>362999.99999999988</v>
      </c>
      <c r="Z20" s="47">
        <f t="shared" si="0"/>
        <v>322666.66666666657</v>
      </c>
      <c r="AA20" s="47">
        <f t="shared" si="0"/>
        <v>282333.33333333326</v>
      </c>
      <c r="AB20" s="47">
        <f t="shared" si="0"/>
        <v>241999.99999999991</v>
      </c>
      <c r="AC20" s="47">
        <f t="shared" si="0"/>
        <v>201666.66666666657</v>
      </c>
      <c r="AD20" s="47">
        <f t="shared" si="0"/>
        <v>161333.33333333323</v>
      </c>
      <c r="AE20" s="47">
        <f t="shared" si="0"/>
        <v>120999.99999999988</v>
      </c>
      <c r="AF20" s="47">
        <f t="shared" si="0"/>
        <v>80666.666666666541</v>
      </c>
      <c r="AG20" s="47">
        <f t="shared" si="0"/>
        <v>40333.333333333205</v>
      </c>
      <c r="AH20" s="67">
        <f t="shared" si="0"/>
        <v>-1.3096723705530167E-10</v>
      </c>
    </row>
    <row r="21" spans="2:37" ht="15.6" x14ac:dyDescent="0.3">
      <c r="B21" s="45" t="s">
        <v>30</v>
      </c>
      <c r="C21" s="46"/>
      <c r="D21" s="36"/>
      <c r="E21" s="36"/>
      <c r="F21" s="36"/>
      <c r="G21" s="36"/>
      <c r="H21" s="36"/>
      <c r="I21" s="36"/>
      <c r="J21" s="36"/>
      <c r="K21" s="36"/>
      <c r="L21" s="36"/>
      <c r="M21" s="35"/>
      <c r="N21" s="35"/>
      <c r="O21" s="36"/>
      <c r="P21" s="36"/>
      <c r="Q21" s="36"/>
      <c r="R21" s="36"/>
      <c r="S21" s="36"/>
      <c r="T21" s="36"/>
      <c r="U21" s="36"/>
      <c r="V21" s="36"/>
      <c r="W21" s="36"/>
      <c r="X21" s="35"/>
      <c r="Y21" s="35"/>
      <c r="Z21" s="35"/>
      <c r="AA21" s="35"/>
      <c r="AB21" s="35"/>
      <c r="AC21" s="35"/>
      <c r="AD21" s="35"/>
      <c r="AE21" s="36"/>
      <c r="AF21" s="36"/>
      <c r="AG21" s="36"/>
      <c r="AH21" s="36"/>
    </row>
    <row r="22" spans="2:37" ht="15.6" x14ac:dyDescent="0.3">
      <c r="B22" s="45" t="s">
        <v>18</v>
      </c>
      <c r="C22" s="75" t="s">
        <v>31</v>
      </c>
      <c r="D22" s="47">
        <f t="shared" ref="D22:AH22" si="1">$K$8</f>
        <v>1</v>
      </c>
      <c r="E22" s="47">
        <f t="shared" si="1"/>
        <v>1</v>
      </c>
      <c r="F22" s="47">
        <f t="shared" si="1"/>
        <v>1</v>
      </c>
      <c r="G22" s="47">
        <f t="shared" si="1"/>
        <v>1</v>
      </c>
      <c r="H22" s="47">
        <f t="shared" si="1"/>
        <v>1</v>
      </c>
      <c r="I22" s="47">
        <f t="shared" si="1"/>
        <v>1</v>
      </c>
      <c r="J22" s="47">
        <f t="shared" si="1"/>
        <v>1</v>
      </c>
      <c r="K22" s="47">
        <f t="shared" si="1"/>
        <v>1</v>
      </c>
      <c r="L22" s="47">
        <f t="shared" si="1"/>
        <v>1</v>
      </c>
      <c r="M22" s="47">
        <f t="shared" si="1"/>
        <v>1</v>
      </c>
      <c r="N22" s="47">
        <f t="shared" si="1"/>
        <v>1</v>
      </c>
      <c r="O22" s="47">
        <f t="shared" si="1"/>
        <v>1</v>
      </c>
      <c r="P22" s="47">
        <f t="shared" si="1"/>
        <v>1</v>
      </c>
      <c r="Q22" s="47">
        <f t="shared" si="1"/>
        <v>1</v>
      </c>
      <c r="R22" s="47">
        <f t="shared" si="1"/>
        <v>1</v>
      </c>
      <c r="S22" s="47">
        <f t="shared" si="1"/>
        <v>1</v>
      </c>
      <c r="T22" s="47">
        <f t="shared" si="1"/>
        <v>1</v>
      </c>
      <c r="U22" s="47">
        <f t="shared" si="1"/>
        <v>1</v>
      </c>
      <c r="V22" s="47">
        <f t="shared" si="1"/>
        <v>1</v>
      </c>
      <c r="W22" s="47">
        <f t="shared" si="1"/>
        <v>1</v>
      </c>
      <c r="X22" s="47">
        <f t="shared" si="1"/>
        <v>1</v>
      </c>
      <c r="Y22" s="47">
        <f t="shared" si="1"/>
        <v>1</v>
      </c>
      <c r="Z22" s="47">
        <f t="shared" si="1"/>
        <v>1</v>
      </c>
      <c r="AA22" s="47">
        <f t="shared" si="1"/>
        <v>1</v>
      </c>
      <c r="AB22" s="47">
        <f t="shared" si="1"/>
        <v>1</v>
      </c>
      <c r="AC22" s="47">
        <f t="shared" si="1"/>
        <v>1</v>
      </c>
      <c r="AD22" s="47">
        <f t="shared" si="1"/>
        <v>1</v>
      </c>
      <c r="AE22" s="47">
        <f t="shared" si="1"/>
        <v>1</v>
      </c>
      <c r="AF22" s="47">
        <f t="shared" si="1"/>
        <v>1</v>
      </c>
      <c r="AG22" s="47">
        <f t="shared" si="1"/>
        <v>1</v>
      </c>
      <c r="AH22" s="47">
        <f t="shared" si="1"/>
        <v>1</v>
      </c>
    </row>
    <row r="23" spans="2:37" ht="15.6" x14ac:dyDescent="0.3">
      <c r="B23" s="45" t="s">
        <v>30</v>
      </c>
      <c r="C23" s="4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</row>
    <row r="24" spans="2:37" ht="15.6" x14ac:dyDescent="0.3">
      <c r="B24" s="45" t="s">
        <v>32</v>
      </c>
      <c r="C24" s="75" t="s">
        <v>33</v>
      </c>
      <c r="D24" s="47">
        <f>D20-D22</f>
        <v>1209999</v>
      </c>
      <c r="E24" s="47">
        <f t="shared" ref="E24:G24" si="2">E20-E22</f>
        <v>1169665.6666666667</v>
      </c>
      <c r="F24" s="47">
        <f t="shared" si="2"/>
        <v>1129332.3333333335</v>
      </c>
      <c r="G24" s="47">
        <f t="shared" si="2"/>
        <v>1088999.0000000002</v>
      </c>
      <c r="H24" s="47">
        <f t="shared" ref="H24:AH24" si="3">H20-H22</f>
        <v>1048665.666666667</v>
      </c>
      <c r="I24" s="47">
        <f t="shared" si="3"/>
        <v>1008332.3333333336</v>
      </c>
      <c r="J24" s="47">
        <f t="shared" si="3"/>
        <v>967999.00000000023</v>
      </c>
      <c r="K24" s="47">
        <f t="shared" si="3"/>
        <v>927665.66666666686</v>
      </c>
      <c r="L24" s="47">
        <f t="shared" si="3"/>
        <v>887332.33333333349</v>
      </c>
      <c r="M24" s="47">
        <f t="shared" si="3"/>
        <v>846999.00000000012</v>
      </c>
      <c r="N24" s="47">
        <f t="shared" si="3"/>
        <v>806665.66666666674</v>
      </c>
      <c r="O24" s="47">
        <f t="shared" si="3"/>
        <v>766332.33333333337</v>
      </c>
      <c r="P24" s="47">
        <f t="shared" si="3"/>
        <v>725999</v>
      </c>
      <c r="Q24" s="47">
        <f t="shared" si="3"/>
        <v>685665.66666666663</v>
      </c>
      <c r="R24" s="47">
        <f t="shared" si="3"/>
        <v>645332.33333333326</v>
      </c>
      <c r="S24" s="47">
        <f t="shared" si="3"/>
        <v>604998.99999999988</v>
      </c>
      <c r="T24" s="47">
        <f t="shared" si="3"/>
        <v>564665.66666666651</v>
      </c>
      <c r="U24" s="47">
        <f t="shared" si="3"/>
        <v>524332.33333333314</v>
      </c>
      <c r="V24" s="47">
        <f t="shared" si="3"/>
        <v>483998.99999999983</v>
      </c>
      <c r="W24" s="47">
        <f t="shared" si="3"/>
        <v>443665.66666666651</v>
      </c>
      <c r="X24" s="47">
        <f t="shared" si="3"/>
        <v>403332.3333333332</v>
      </c>
      <c r="Y24" s="47">
        <f t="shared" si="3"/>
        <v>362998.99999999988</v>
      </c>
      <c r="Z24" s="47">
        <f t="shared" si="3"/>
        <v>322665.66666666657</v>
      </c>
      <c r="AA24" s="47">
        <f t="shared" si="3"/>
        <v>282332.33333333326</v>
      </c>
      <c r="AB24" s="47">
        <f t="shared" si="3"/>
        <v>241998.99999999991</v>
      </c>
      <c r="AC24" s="47">
        <f t="shared" si="3"/>
        <v>201665.66666666657</v>
      </c>
      <c r="AD24" s="47">
        <f t="shared" si="3"/>
        <v>161332.33333333323</v>
      </c>
      <c r="AE24" s="47">
        <f t="shared" si="3"/>
        <v>120998.99999999988</v>
      </c>
      <c r="AF24" s="47">
        <f t="shared" si="3"/>
        <v>80665.666666666541</v>
      </c>
      <c r="AG24" s="47">
        <f t="shared" si="3"/>
        <v>40332.333333333205</v>
      </c>
      <c r="AH24" s="47">
        <f t="shared" si="3"/>
        <v>-1.0000000001309672</v>
      </c>
    </row>
    <row r="25" spans="2:37" ht="15.6" x14ac:dyDescent="0.3">
      <c r="B25" s="48"/>
      <c r="C25" s="4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</row>
    <row r="26" spans="2:37" ht="15.6" x14ac:dyDescent="0.3">
      <c r="B26" s="48" t="s">
        <v>34</v>
      </c>
      <c r="C26" s="46"/>
      <c r="D26" s="49">
        <f t="shared" ref="D26:AH26" si="4">IF(AND(D24&gt;0,D19&gt;=$K$6),D24,0)</f>
        <v>0</v>
      </c>
      <c r="E26" s="49">
        <f t="shared" si="4"/>
        <v>0</v>
      </c>
      <c r="F26" s="49">
        <f t="shared" si="4"/>
        <v>0</v>
      </c>
      <c r="G26" s="49">
        <f t="shared" si="4"/>
        <v>0</v>
      </c>
      <c r="H26" s="49">
        <f t="shared" si="4"/>
        <v>0</v>
      </c>
      <c r="I26" s="49">
        <f t="shared" si="4"/>
        <v>0</v>
      </c>
      <c r="J26" s="49">
        <f t="shared" si="4"/>
        <v>0</v>
      </c>
      <c r="K26" s="49">
        <f t="shared" si="4"/>
        <v>0</v>
      </c>
      <c r="L26" s="49">
        <f t="shared" si="4"/>
        <v>0</v>
      </c>
      <c r="M26" s="49">
        <f t="shared" si="4"/>
        <v>0</v>
      </c>
      <c r="N26" s="49">
        <f t="shared" si="4"/>
        <v>806665.66666666674</v>
      </c>
      <c r="O26" s="49">
        <f t="shared" si="4"/>
        <v>766332.33333333337</v>
      </c>
      <c r="P26" s="49">
        <f t="shared" si="4"/>
        <v>725999</v>
      </c>
      <c r="Q26" s="49">
        <f t="shared" si="4"/>
        <v>685665.66666666663</v>
      </c>
      <c r="R26" s="49">
        <f t="shared" si="4"/>
        <v>645332.33333333326</v>
      </c>
      <c r="S26" s="49">
        <f t="shared" si="4"/>
        <v>604998.99999999988</v>
      </c>
      <c r="T26" s="49">
        <f t="shared" si="4"/>
        <v>564665.66666666651</v>
      </c>
      <c r="U26" s="49">
        <f t="shared" si="4"/>
        <v>524332.33333333314</v>
      </c>
      <c r="V26" s="49">
        <f t="shared" si="4"/>
        <v>483998.99999999983</v>
      </c>
      <c r="W26" s="49">
        <f t="shared" si="4"/>
        <v>443665.66666666651</v>
      </c>
      <c r="X26" s="49">
        <f t="shared" si="4"/>
        <v>403332.3333333332</v>
      </c>
      <c r="Y26" s="49">
        <f t="shared" si="4"/>
        <v>362998.99999999988</v>
      </c>
      <c r="Z26" s="49">
        <f t="shared" si="4"/>
        <v>322665.66666666657</v>
      </c>
      <c r="AA26" s="49">
        <f t="shared" si="4"/>
        <v>282332.33333333326</v>
      </c>
      <c r="AB26" s="49">
        <f t="shared" si="4"/>
        <v>241998.99999999991</v>
      </c>
      <c r="AC26" s="49">
        <f t="shared" si="4"/>
        <v>201665.66666666657</v>
      </c>
      <c r="AD26" s="49">
        <f t="shared" si="4"/>
        <v>161332.33333333323</v>
      </c>
      <c r="AE26" s="49">
        <f t="shared" si="4"/>
        <v>120998.99999999988</v>
      </c>
      <c r="AF26" s="49">
        <f t="shared" si="4"/>
        <v>80665.666666666541</v>
      </c>
      <c r="AG26" s="49">
        <f t="shared" si="4"/>
        <v>40332.333333333205</v>
      </c>
      <c r="AH26" s="49">
        <f t="shared" si="4"/>
        <v>0</v>
      </c>
    </row>
    <row r="27" spans="2:37" ht="15.6" x14ac:dyDescent="0.3">
      <c r="B27" s="48"/>
      <c r="C27" s="46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</row>
    <row r="28" spans="2:37" ht="15.6" x14ac:dyDescent="0.3">
      <c r="B28" s="51" t="s">
        <v>35</v>
      </c>
      <c r="C28" s="52">
        <f>C30+C29</f>
        <v>0.85</v>
      </c>
      <c r="D28" s="53">
        <f>D26*(I11+I12)</f>
        <v>0</v>
      </c>
      <c r="E28" s="53">
        <f>E26*(I11+I12)</f>
        <v>0</v>
      </c>
      <c r="F28" s="53">
        <f>F26*(I11+I12)</f>
        <v>0</v>
      </c>
      <c r="G28" s="53">
        <f>G26*(I11+I12)</f>
        <v>0</v>
      </c>
      <c r="H28" s="53">
        <f>H26*(I11+I12)</f>
        <v>0</v>
      </c>
      <c r="I28" s="53">
        <f>I26*(I11+I12)</f>
        <v>0</v>
      </c>
      <c r="J28" s="53">
        <f>J26*(I11+I12)</f>
        <v>0</v>
      </c>
      <c r="K28" s="53">
        <f>K26*(I11+I12)</f>
        <v>0</v>
      </c>
      <c r="L28" s="53">
        <f>L26*(I11+I12)</f>
        <v>0</v>
      </c>
      <c r="M28" s="53">
        <f>M26*(I11+I12)</f>
        <v>0</v>
      </c>
      <c r="N28" s="53">
        <f>N26*(I11+I12)</f>
        <v>685665.81666666677</v>
      </c>
      <c r="O28" s="53">
        <f>O26*(I11+I12)</f>
        <v>651382.4833333334</v>
      </c>
      <c r="P28" s="53">
        <f>P26*(I11+I12)</f>
        <v>617099.15</v>
      </c>
      <c r="Q28" s="53">
        <f>Q26*(I11+I12)</f>
        <v>582815.81666666665</v>
      </c>
      <c r="R28" s="53">
        <f>R26*(I11+I12)</f>
        <v>548532.48333333328</v>
      </c>
      <c r="S28" s="53">
        <f>S26*(I11+I12)</f>
        <v>514249.14999999991</v>
      </c>
      <c r="T28" s="53">
        <f>T26*(I11+I12)</f>
        <v>479965.81666666653</v>
      </c>
      <c r="U28" s="53">
        <f>U26*(I11+I12)</f>
        <v>445682.48333333316</v>
      </c>
      <c r="V28" s="53">
        <f>V26*(I11+I12)</f>
        <v>411399.14999999985</v>
      </c>
      <c r="W28" s="53">
        <f>W26*(I11+I12)</f>
        <v>377115.81666666653</v>
      </c>
      <c r="X28" s="53">
        <f>X26*(I11+I12)</f>
        <v>342832.48333333322</v>
      </c>
      <c r="Y28" s="53">
        <f>Y26*(I11+I12)</f>
        <v>308549.14999999991</v>
      </c>
      <c r="Z28" s="53">
        <f>Z26*(I11+I12)</f>
        <v>274265.81666666659</v>
      </c>
      <c r="AA28" s="53">
        <f>AA26*(I11+I12)</f>
        <v>239982.48333333325</v>
      </c>
      <c r="AB28" s="53">
        <f>AB26*(I11+I12)</f>
        <v>205699.14999999991</v>
      </c>
      <c r="AC28" s="53">
        <f>AC26*(I11+I12)</f>
        <v>171415.81666666659</v>
      </c>
      <c r="AD28" s="53">
        <f>AD26*(I11+I12)</f>
        <v>137132.48333333325</v>
      </c>
      <c r="AE28" s="53">
        <f>AE26*(I11+I12)</f>
        <v>102849.14999999989</v>
      </c>
      <c r="AF28" s="53">
        <f>AF26*(I11+I12)</f>
        <v>68565.816666666564</v>
      </c>
      <c r="AG28" s="53">
        <f>AG26*(I11+I12)</f>
        <v>34282.483333333221</v>
      </c>
      <c r="AH28" s="53">
        <f>AH26*(I11+I12)</f>
        <v>0</v>
      </c>
    </row>
    <row r="29" spans="2:37" ht="15.6" x14ac:dyDescent="0.3">
      <c r="B29" s="48" t="s">
        <v>36</v>
      </c>
      <c r="C29" s="52">
        <f>I11</f>
        <v>0.6</v>
      </c>
      <c r="D29" s="47">
        <f t="shared" ref="D29:AH29" si="5">D26*$I$11</f>
        <v>0</v>
      </c>
      <c r="E29" s="47">
        <f t="shared" si="5"/>
        <v>0</v>
      </c>
      <c r="F29" s="47">
        <f t="shared" si="5"/>
        <v>0</v>
      </c>
      <c r="G29" s="47">
        <f t="shared" si="5"/>
        <v>0</v>
      </c>
      <c r="H29" s="47">
        <f t="shared" si="5"/>
        <v>0</v>
      </c>
      <c r="I29" s="47">
        <f t="shared" si="5"/>
        <v>0</v>
      </c>
      <c r="J29" s="47">
        <f t="shared" si="5"/>
        <v>0</v>
      </c>
      <c r="K29" s="47">
        <f t="shared" si="5"/>
        <v>0</v>
      </c>
      <c r="L29" s="47">
        <f t="shared" si="5"/>
        <v>0</v>
      </c>
      <c r="M29" s="47">
        <f t="shared" si="5"/>
        <v>0</v>
      </c>
      <c r="N29" s="47">
        <f t="shared" si="5"/>
        <v>483999.4</v>
      </c>
      <c r="O29" s="47">
        <f t="shared" si="5"/>
        <v>459799.4</v>
      </c>
      <c r="P29" s="47">
        <f t="shared" si="5"/>
        <v>435599.39999999997</v>
      </c>
      <c r="Q29" s="47">
        <f t="shared" si="5"/>
        <v>411399.39999999997</v>
      </c>
      <c r="R29" s="47">
        <f t="shared" si="5"/>
        <v>387199.39999999997</v>
      </c>
      <c r="S29" s="47">
        <f t="shared" si="5"/>
        <v>362999.39999999991</v>
      </c>
      <c r="T29" s="47">
        <f t="shared" si="5"/>
        <v>338799.39999999991</v>
      </c>
      <c r="U29" s="47">
        <f t="shared" si="5"/>
        <v>314599.39999999985</v>
      </c>
      <c r="V29" s="47">
        <f t="shared" si="5"/>
        <v>290399.39999999991</v>
      </c>
      <c r="W29" s="47">
        <f t="shared" si="5"/>
        <v>266199.39999999991</v>
      </c>
      <c r="X29" s="47">
        <f t="shared" si="5"/>
        <v>241999.39999999991</v>
      </c>
      <c r="Y29" s="47">
        <f t="shared" si="5"/>
        <v>217799.39999999994</v>
      </c>
      <c r="Z29" s="47">
        <f t="shared" si="5"/>
        <v>193599.39999999994</v>
      </c>
      <c r="AA29" s="47">
        <f t="shared" si="5"/>
        <v>169399.39999999994</v>
      </c>
      <c r="AB29" s="47">
        <f t="shared" si="5"/>
        <v>145199.39999999994</v>
      </c>
      <c r="AC29" s="47">
        <f t="shared" si="5"/>
        <v>120999.39999999994</v>
      </c>
      <c r="AD29" s="47">
        <f t="shared" si="5"/>
        <v>96799.399999999936</v>
      </c>
      <c r="AE29" s="47">
        <f t="shared" si="5"/>
        <v>72599.399999999921</v>
      </c>
      <c r="AF29" s="47">
        <f t="shared" si="5"/>
        <v>48399.399999999921</v>
      </c>
      <c r="AG29" s="47">
        <f t="shared" si="5"/>
        <v>24199.399999999921</v>
      </c>
      <c r="AH29" s="47">
        <f t="shared" si="5"/>
        <v>0</v>
      </c>
    </row>
    <row r="30" spans="2:37" ht="15.6" x14ac:dyDescent="0.3">
      <c r="B30" s="48" t="s">
        <v>37</v>
      </c>
      <c r="C30" s="52">
        <f>I12</f>
        <v>0.25</v>
      </c>
      <c r="D30" s="47">
        <f t="shared" ref="D30:AH30" si="6">D26*$I$12</f>
        <v>0</v>
      </c>
      <c r="E30" s="47">
        <f t="shared" si="6"/>
        <v>0</v>
      </c>
      <c r="F30" s="47">
        <f t="shared" si="6"/>
        <v>0</v>
      </c>
      <c r="G30" s="47">
        <f t="shared" si="6"/>
        <v>0</v>
      </c>
      <c r="H30" s="47">
        <f t="shared" si="6"/>
        <v>0</v>
      </c>
      <c r="I30" s="47">
        <f t="shared" si="6"/>
        <v>0</v>
      </c>
      <c r="J30" s="47">
        <f t="shared" si="6"/>
        <v>0</v>
      </c>
      <c r="K30" s="47">
        <f t="shared" si="6"/>
        <v>0</v>
      </c>
      <c r="L30" s="47">
        <f t="shared" si="6"/>
        <v>0</v>
      </c>
      <c r="M30" s="47">
        <f t="shared" si="6"/>
        <v>0</v>
      </c>
      <c r="N30" s="47">
        <f t="shared" si="6"/>
        <v>201666.41666666669</v>
      </c>
      <c r="O30" s="47">
        <f t="shared" si="6"/>
        <v>191583.08333333334</v>
      </c>
      <c r="P30" s="47">
        <f t="shared" si="6"/>
        <v>181499.75</v>
      </c>
      <c r="Q30" s="47">
        <f t="shared" si="6"/>
        <v>171416.41666666666</v>
      </c>
      <c r="R30" s="47">
        <f t="shared" si="6"/>
        <v>161333.08333333331</v>
      </c>
      <c r="S30" s="47">
        <f t="shared" si="6"/>
        <v>151249.74999999997</v>
      </c>
      <c r="T30" s="47">
        <f t="shared" si="6"/>
        <v>141166.41666666663</v>
      </c>
      <c r="U30" s="47">
        <f t="shared" si="6"/>
        <v>131083.08333333328</v>
      </c>
      <c r="V30" s="47">
        <f t="shared" si="6"/>
        <v>120999.74999999996</v>
      </c>
      <c r="W30" s="47">
        <f t="shared" si="6"/>
        <v>110916.41666666663</v>
      </c>
      <c r="X30" s="47">
        <f t="shared" si="6"/>
        <v>100833.0833333333</v>
      </c>
      <c r="Y30" s="47">
        <f t="shared" si="6"/>
        <v>90749.749999999971</v>
      </c>
      <c r="Z30" s="47">
        <f t="shared" si="6"/>
        <v>80666.416666666642</v>
      </c>
      <c r="AA30" s="47">
        <f t="shared" si="6"/>
        <v>70583.083333333314</v>
      </c>
      <c r="AB30" s="47">
        <f t="shared" si="6"/>
        <v>60499.749999999978</v>
      </c>
      <c r="AC30" s="47">
        <f t="shared" si="6"/>
        <v>50416.416666666642</v>
      </c>
      <c r="AD30" s="47">
        <f t="shared" si="6"/>
        <v>40333.083333333307</v>
      </c>
      <c r="AE30" s="47">
        <f t="shared" si="6"/>
        <v>30249.749999999971</v>
      </c>
      <c r="AF30" s="47">
        <f t="shared" si="6"/>
        <v>20166.416666666635</v>
      </c>
      <c r="AG30" s="47">
        <f t="shared" si="6"/>
        <v>10083.083333333301</v>
      </c>
      <c r="AH30" s="47">
        <f t="shared" si="6"/>
        <v>0</v>
      </c>
    </row>
  </sheetData>
  <sheetProtection algorithmName="SHA-512" hashValue="hydc7Y62hQopQnCXPAhxyFRjIeDqx9lxgZrLFkOZAyHkOgGcjGokS/kqt2/a1HjFo+91XdU5Bx6Tp2zhiNcN5A==" saltValue="uHZTkrintjRlJci1cNhrNg==" spinCount="100000" sheet="1" objects="1" scenarios="1"/>
  <mergeCells count="7">
    <mergeCell ref="E7:I7"/>
    <mergeCell ref="E8:I8"/>
    <mergeCell ref="E2:I2"/>
    <mergeCell ref="E3:I3"/>
    <mergeCell ref="E4:I4"/>
    <mergeCell ref="E5:I5"/>
    <mergeCell ref="E6:I6"/>
  </mergeCells>
  <conditionalFormatting sqref="D21:N21 D23:N23 E20:AH20 D22:AH22 D25:N27 D28:AH30">
    <cfRule type="cellIs" dxfId="5" priority="6" operator="lessThan">
      <formula>-0.1</formula>
    </cfRule>
    <cfRule type="cellIs" dxfId="4" priority="7" operator="lessThan">
      <formula>0</formula>
    </cfRule>
  </conditionalFormatting>
  <conditionalFormatting sqref="O21:AH21 O23:AH23 O25:AH27">
    <cfRule type="cellIs" dxfId="3" priority="3" operator="lessThan">
      <formula>-0.1</formula>
    </cfRule>
    <cfRule type="cellIs" dxfId="2" priority="4" operator="lessThan">
      <formula>0</formula>
    </cfRule>
  </conditionalFormatting>
  <conditionalFormatting sqref="D20">
    <cfRule type="cellIs" dxfId="1" priority="1" operator="lessThan">
      <formula>-0.1</formula>
    </cfRule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27f0ff-65f8-497f-97cb-742d1ac0df83">
      <Terms xmlns="http://schemas.microsoft.com/office/infopath/2007/PartnerControls"/>
    </lcf76f155ced4ddcb4097134ff3c332f>
    <TaxCatchAll xmlns="3f8a71ce-7aad-47fd-956b-ee0715f00f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187ED361151D46BC3FE9EA5487F59B" ma:contentTypeVersion="12" ma:contentTypeDescription="Een nieuw document maken." ma:contentTypeScope="" ma:versionID="4e4f0570d7bea1dd99aca09401bd912f">
  <xsd:schema xmlns:xsd="http://www.w3.org/2001/XMLSchema" xmlns:xs="http://www.w3.org/2001/XMLSchema" xmlns:p="http://schemas.microsoft.com/office/2006/metadata/properties" xmlns:ns2="6327f0ff-65f8-497f-97cb-742d1ac0df83" xmlns:ns3="3f8a71ce-7aad-47fd-956b-ee0715f00ff4" targetNamespace="http://schemas.microsoft.com/office/2006/metadata/properties" ma:root="true" ma:fieldsID="046825cffd6dc26f6c5e24b030d7c33c" ns2:_="" ns3:_="">
    <xsd:import namespace="6327f0ff-65f8-497f-97cb-742d1ac0df83"/>
    <xsd:import namespace="3f8a71ce-7aad-47fd-956b-ee0715f00f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7f0ff-65f8-497f-97cb-742d1ac0df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4819ceba-c937-4d2e-a1ed-66ec2bfbe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8a71ce-7aad-47fd-956b-ee0715f00ff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02dc030-c300-45be-9f6d-32b5a961ad82}" ma:internalName="TaxCatchAll" ma:showField="CatchAllData" ma:web="3f8a71ce-7aad-47fd-956b-ee0715f00f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93EE68-78F2-41A0-B476-5858F0FD9246}">
  <ds:schemaRefs>
    <ds:schemaRef ds:uri="http://purl.org/dc/elements/1.1/"/>
    <ds:schemaRef ds:uri="http://schemas.microsoft.com/office/2006/metadata/properties"/>
    <ds:schemaRef ds:uri="6327f0ff-65f8-497f-97cb-742d1ac0df8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f8a71ce-7aad-47fd-956b-ee0715f00ff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915F920-4483-4165-BCF4-F3757BB165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B1C83E-D685-4A1D-8D33-CD10582248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27f0ff-65f8-497f-97cb-742d1ac0df83"/>
    <ds:schemaRef ds:uri="3f8a71ce-7aad-47fd-956b-ee0715f00f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Inleiding</vt:lpstr>
      <vt:lpstr>1. TIJDELIJKE KWALITEIT</vt:lpstr>
      <vt:lpstr>2. PERMANENTE KWALITEIT</vt:lpstr>
      <vt:lpstr>Aantal1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Rekentool FHG Uitkeringstabellen</dc:title>
  <dc:subject/>
  <dc:creator>Rijksdienst voor Ondernemend Nederland</dc:creator>
  <cp:keywords/>
  <dc:description/>
  <cp:lastModifiedBy>RVO</cp:lastModifiedBy>
  <cp:revision/>
  <dcterms:created xsi:type="dcterms:W3CDTF">2022-09-08T07:24:48Z</dcterms:created>
  <dcterms:modified xsi:type="dcterms:W3CDTF">2023-06-26T12:34:04Z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2022-09-13T14:40:23Z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d4150f47-28f6-4265-90ff-f7d6af8871e6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0x010100A2187ED361151D46BC3FE9EA5487F59B</vt:lpwstr>
  </property>
  <property fmtid="{D5CDD505-2E9C-101B-9397-08002B2CF9AE}" pid="10" name="MediaServiceImageTags">
    <vt:lpwstr/>
  </property>
</Properties>
</file>